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65" windowWidth="15480" windowHeight="6225" activeTab="0"/>
  </bookViews>
  <sheets>
    <sheet name="Baikoff KCN" sheetId="1" r:id="rId1"/>
    <sheet name="Baikoff FFKCN" sheetId="2" r:id="rId2"/>
    <sheet name="DEI normal" sheetId="3" r:id="rId3"/>
    <sheet name="Baikoff sorted" sheetId="4" r:id="rId4"/>
    <sheet name="Baikoff KCN bk" sheetId="5" r:id="rId5"/>
  </sheets>
  <definedNames/>
  <calcPr fullCalcOnLoad="1"/>
</workbook>
</file>

<file path=xl/comments1.xml><?xml version="1.0" encoding="utf-8"?>
<comments xmlns="http://schemas.openxmlformats.org/spreadsheetml/2006/main">
  <authors>
    <author>Maolong Tang</author>
  </authors>
  <commentList>
    <comment ref="AA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Redflag: 45.5D</t>
        </r>
      </text>
    </comment>
    <comment ref="AN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from sclera spur to sclera spur</t>
        </r>
      </text>
    </comment>
    <comment ref="AO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along reflex line</t>
        </r>
      </text>
    </comment>
    <comment ref="AQ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Corneal Irregularity Measurement
(0-0.80)</t>
        </r>
      </text>
    </comment>
    <comment ref="AR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Shape Factor
(0.13-0.35)</t>
        </r>
      </text>
    </comment>
    <comment ref="AS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Toric Keratometry
(43.1-45.9)</t>
        </r>
      </text>
    </comment>
  </commentList>
</comments>
</file>

<file path=xl/comments2.xml><?xml version="1.0" encoding="utf-8"?>
<comments xmlns="http://schemas.openxmlformats.org/spreadsheetml/2006/main">
  <authors>
    <author>Maolong Tang</author>
  </authors>
  <commentList>
    <comment ref="AA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Redflag: 45.5D</t>
        </r>
      </text>
    </comment>
    <comment ref="AN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from sclera spur to sclera spur</t>
        </r>
      </text>
    </comment>
    <comment ref="AO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along reflex line</t>
        </r>
      </text>
    </comment>
    <comment ref="AQ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Corneal Irregularity Measurement
(0-0.80)</t>
        </r>
      </text>
    </comment>
    <comment ref="AR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Shape Factor
(0.13-0.35)</t>
        </r>
      </text>
    </comment>
    <comment ref="AS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Toric Keratometry
(43.1-45.9)</t>
        </r>
      </text>
    </comment>
  </commentList>
</comments>
</file>

<file path=xl/comments3.xml><?xml version="1.0" encoding="utf-8"?>
<comments xmlns="http://schemas.openxmlformats.org/spreadsheetml/2006/main">
  <authors>
    <author>Maolong Tang</author>
    <author>Yli</author>
  </authors>
  <commentList>
    <comment ref="U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Redflag: 45.5D</t>
        </r>
      </text>
    </comment>
    <comment ref="X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Redflag: 0.05mm</t>
        </r>
      </text>
    </comment>
    <comment ref="AR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from sclera spur to sclera spur</t>
        </r>
      </text>
    </comment>
    <comment ref="AS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along reflex line</t>
        </r>
      </text>
    </comment>
    <comment ref="AU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Corneal Irregularity Measurement
(0-0.80)</t>
        </r>
      </text>
    </comment>
    <comment ref="AV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Shape Factor
(0.13-0.35)</t>
        </r>
      </text>
    </comment>
    <comment ref="AW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Toric Keratometry
(43.1-45.9)</t>
        </r>
      </text>
    </comment>
    <comment ref="AH7" authorId="1">
      <text>
        <r>
          <rPr>
            <b/>
            <sz val="8"/>
            <rFont val="Tahoma"/>
            <family val="0"/>
          </rPr>
          <t>Yli:</t>
        </r>
        <r>
          <rPr>
            <sz val="8"/>
            <rFont val="Tahoma"/>
            <family val="0"/>
          </rPr>
          <t xml:space="preserve">
switched in the original data form</t>
        </r>
      </text>
    </comment>
  </commentList>
</comments>
</file>

<file path=xl/comments4.xml><?xml version="1.0" encoding="utf-8"?>
<comments xmlns="http://schemas.openxmlformats.org/spreadsheetml/2006/main">
  <authors>
    <author>Maolong Tang</author>
  </authors>
  <commentList>
    <comment ref="AA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Redflag: 45.5D</t>
        </r>
      </text>
    </comment>
    <comment ref="AN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from sclera spur to sclera spur</t>
        </r>
      </text>
    </comment>
    <comment ref="AO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along reflex line</t>
        </r>
      </text>
    </comment>
    <comment ref="AQ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Corneal Irregularity Measurement
(0-0.80)</t>
        </r>
      </text>
    </comment>
    <comment ref="AR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Shape Factor
(0.13-0.35)</t>
        </r>
      </text>
    </comment>
    <comment ref="AS1" authorId="0">
      <text>
        <r>
          <rPr>
            <b/>
            <sz val="8"/>
            <rFont val="Tahoma"/>
            <family val="0"/>
          </rPr>
          <t>Maolong Tang:</t>
        </r>
        <r>
          <rPr>
            <sz val="8"/>
            <rFont val="Tahoma"/>
            <family val="0"/>
          </rPr>
          <t xml:space="preserve">
Toric Keratometry
(43.1-45.9)</t>
        </r>
      </text>
    </comment>
  </commentList>
</comments>
</file>

<file path=xl/sharedStrings.xml><?xml version="1.0" encoding="utf-8"?>
<sst xmlns="http://schemas.openxmlformats.org/spreadsheetml/2006/main" count="1598" uniqueCount="259">
  <si>
    <t>Date of Birth</t>
  </si>
  <si>
    <t>Axis</t>
  </si>
  <si>
    <t>Flat K</t>
  </si>
  <si>
    <t>Steep K</t>
  </si>
  <si>
    <t>BSCVA 20/x</t>
  </si>
  <si>
    <t>Central K</t>
  </si>
  <si>
    <t>Comment</t>
  </si>
  <si>
    <t>OCT date</t>
  </si>
  <si>
    <t>Sex (F/M)</t>
  </si>
  <si>
    <t>Eye (R/L)</t>
  </si>
  <si>
    <t>MR Sphere</t>
  </si>
  <si>
    <t>MR Cylinder</t>
  </si>
  <si>
    <t>MR  Axis</t>
  </si>
  <si>
    <t>Orbscan posterior radius (mm)</t>
  </si>
  <si>
    <t>Orbscan central pachy (um)</t>
  </si>
  <si>
    <t>Orbscan peripheral pachy (um)</t>
  </si>
  <si>
    <t>Orbscan anterior radius (mm)</t>
  </si>
  <si>
    <t>·       </t>
  </si>
  <si>
    <t>Visante central mean pachy (um)</t>
  </si>
  <si>
    <t>Visante max pachy (0~5mm) (um)</t>
  </si>
  <si>
    <t>Visante min pachy (0~5mm) (um)</t>
  </si>
  <si>
    <t>Visante inferior 2~5mm mean pachy (um)</t>
  </si>
  <si>
    <t>Visante superior 2~5mm mean pachy (um)</t>
  </si>
  <si>
    <t>Visante inferior-temporal 2~5mm mean pachy (um)</t>
  </si>
  <si>
    <t>Visante superior-nasal 2~5mm mean pachy (um)</t>
  </si>
  <si>
    <t>Orbscan max pachy (0~5mm) (um)</t>
  </si>
  <si>
    <t>Orbscan min pachy(0~5mm) (um)</t>
  </si>
  <si>
    <t>Orbscan displacement of min pachy (mm)</t>
  </si>
  <si>
    <t>Orbscan max anterior float (0~5mm) (mm)</t>
  </si>
  <si>
    <t>Orbscan max posterior float (0~5mm) (mm)</t>
  </si>
  <si>
    <t>Visante displacement of min pachy (mm)</t>
  </si>
  <si>
    <t>Visante AC with (mm)</t>
  </si>
  <si>
    <t>Visante corneal vault (mm)</t>
  </si>
  <si>
    <t>Atlas pathfinder CIM</t>
  </si>
  <si>
    <t>Atlas pathfinder SF</t>
  </si>
  <si>
    <t>Atlas pathfinder TKM</t>
  </si>
  <si>
    <t>Orbscan max mean power (0~5mm) (D)</t>
  </si>
  <si>
    <t>Orbscan displacement of max mean power (mm)</t>
  </si>
  <si>
    <t>Atlas Central K (D)</t>
  </si>
  <si>
    <t>Orbscan central mean power (0-2mm) (D)</t>
  </si>
  <si>
    <t>Name</t>
  </si>
  <si>
    <t>Dx:          0=normal   1=ffkcn    2=kcn             3=pmd             4=keratectasia</t>
  </si>
  <si>
    <t>Slitlamp signs: 0=no 1=yes</t>
  </si>
  <si>
    <t>Douglas Andersen</t>
  </si>
  <si>
    <t>Michael Baiocco</t>
  </si>
  <si>
    <t>Bathaluman Chavez</t>
  </si>
  <si>
    <t>John Daniels</t>
  </si>
  <si>
    <t>Collin Friesen</t>
  </si>
  <si>
    <t>Virginia Hildreth</t>
  </si>
  <si>
    <t>Kyle Humphery</t>
  </si>
  <si>
    <t>Rae Pidoux</t>
  </si>
  <si>
    <t>Hema Ramkumar</t>
  </si>
  <si>
    <t>Mario Santamaria</t>
  </si>
  <si>
    <t>Duane Sharpe</t>
  </si>
  <si>
    <t>Chona Sister</t>
  </si>
  <si>
    <t>Dennis Swirles</t>
  </si>
  <si>
    <t>Linda Swirles</t>
  </si>
  <si>
    <t>Andy Tai</t>
  </si>
  <si>
    <t>Thomas Taylor</t>
  </si>
  <si>
    <t>Steven Vanleeuwen</t>
  </si>
  <si>
    <t>Surg Date</t>
  </si>
  <si>
    <t>716/1986</t>
  </si>
  <si>
    <t>R</t>
  </si>
  <si>
    <t>L</t>
  </si>
  <si>
    <t>Study ID</t>
  </si>
  <si>
    <t>Study No.</t>
  </si>
  <si>
    <t>VK-L2</t>
  </si>
  <si>
    <t>VK-R2</t>
  </si>
  <si>
    <t>VK-L3</t>
  </si>
  <si>
    <t>VK-R3</t>
  </si>
  <si>
    <t>VK-L7</t>
  </si>
  <si>
    <t>VK-R7</t>
  </si>
  <si>
    <t>VK-L8</t>
  </si>
  <si>
    <t>VK-R8</t>
  </si>
  <si>
    <t>VK-L10</t>
  </si>
  <si>
    <t>VK-R10</t>
  </si>
  <si>
    <t>VK-L11</t>
  </si>
  <si>
    <t>VK-R11</t>
  </si>
  <si>
    <t>VK-L12</t>
  </si>
  <si>
    <t>VK-R12</t>
  </si>
  <si>
    <t>VK-L15</t>
  </si>
  <si>
    <t>VK-R15</t>
  </si>
  <si>
    <t>VK-L20</t>
  </si>
  <si>
    <t>VK-R20</t>
  </si>
  <si>
    <t>VK-L23</t>
  </si>
  <si>
    <t>VK-R23</t>
  </si>
  <si>
    <t>VK-L24</t>
  </si>
  <si>
    <t>VK-R24</t>
  </si>
  <si>
    <t>VK-L25</t>
  </si>
  <si>
    <t>VK-R25</t>
  </si>
  <si>
    <t>VK-L27</t>
  </si>
  <si>
    <t>VK-R27</t>
  </si>
  <si>
    <t>VK-L28</t>
  </si>
  <si>
    <t>VK-R28</t>
  </si>
  <si>
    <t>VK-L32</t>
  </si>
  <si>
    <t>VK-R32</t>
  </si>
  <si>
    <t>VK-L38</t>
  </si>
  <si>
    <t>VK-R38</t>
  </si>
  <si>
    <t>VK-L40</t>
  </si>
  <si>
    <t>VK-R40</t>
  </si>
  <si>
    <t>VK-L42</t>
  </si>
  <si>
    <t>VK-R42</t>
  </si>
  <si>
    <t>2 to 5</t>
  </si>
  <si>
    <t>0 to 2</t>
  </si>
  <si>
    <t>Notes</t>
  </si>
  <si>
    <t>Inc. Pachy</t>
  </si>
  <si>
    <t>0 to 2 and 2 to 5</t>
  </si>
  <si>
    <t>inc pachy</t>
  </si>
  <si>
    <t>no OD Orbscan</t>
  </si>
  <si>
    <t>M</t>
  </si>
  <si>
    <t>20/25</t>
  </si>
  <si>
    <t>20/20</t>
  </si>
  <si>
    <t>F</t>
  </si>
  <si>
    <t>20/15</t>
  </si>
  <si>
    <t>Lournes Chavez</t>
  </si>
  <si>
    <t>20/10</t>
  </si>
  <si>
    <t>redouane abdoul</t>
  </si>
  <si>
    <t>Eye (OD/OS)</t>
  </si>
  <si>
    <t>OD</t>
  </si>
  <si>
    <t>2-5 mm</t>
  </si>
  <si>
    <t>0-2 and 2-5</t>
  </si>
  <si>
    <t>michel audibert</t>
  </si>
  <si>
    <t>OS</t>
  </si>
  <si>
    <t>4/52/2006</t>
  </si>
  <si>
    <t>9/15/1971</t>
  </si>
  <si>
    <t>claudine auric</t>
  </si>
  <si>
    <t>11/21/1965</t>
  </si>
  <si>
    <t>6/19/2006</t>
  </si>
  <si>
    <t>aurelie barbay</t>
  </si>
  <si>
    <t>10,06,1982</t>
  </si>
  <si>
    <t>florian berille</t>
  </si>
  <si>
    <t>4/24/2006</t>
  </si>
  <si>
    <t>12/22/1984</t>
  </si>
  <si>
    <t>5/30/2006</t>
  </si>
  <si>
    <t>florence berman</t>
  </si>
  <si>
    <t>05/30/2006</t>
  </si>
  <si>
    <t>laurent besse</t>
  </si>
  <si>
    <t>philippe bianucci</t>
  </si>
  <si>
    <t>07/31/1969</t>
  </si>
  <si>
    <t>jean paul billiot</t>
  </si>
  <si>
    <t>06/30/1942</t>
  </si>
  <si>
    <t>06/27/2006</t>
  </si>
  <si>
    <t>jean baptiste blanchard</t>
  </si>
  <si>
    <t>5/22/2006</t>
  </si>
  <si>
    <t>philippe boisier</t>
  </si>
  <si>
    <t>11/15/1957</t>
  </si>
  <si>
    <t>benedicte coulon</t>
  </si>
  <si>
    <t>12/24/1960</t>
  </si>
  <si>
    <t>philippe creusot</t>
  </si>
  <si>
    <t>7/19/1972</t>
  </si>
  <si>
    <t>denise de maya</t>
  </si>
  <si>
    <t>5/15/2006</t>
  </si>
  <si>
    <t>4/18/1937</t>
  </si>
  <si>
    <t>guy dichiappari</t>
  </si>
  <si>
    <t>4/25/2006</t>
  </si>
  <si>
    <t>noel djeradjian</t>
  </si>
  <si>
    <t>5/16/2006</t>
  </si>
  <si>
    <t>nicole ducrot</t>
  </si>
  <si>
    <t>04/18/2006</t>
  </si>
  <si>
    <t>aurelien giraudo</t>
  </si>
  <si>
    <t>1/21/1982</t>
  </si>
  <si>
    <t>ludovic guaitella</t>
  </si>
  <si>
    <t>nabiha guelai</t>
  </si>
  <si>
    <t>6/20/2006</t>
  </si>
  <si>
    <t>michel guglieri</t>
  </si>
  <si>
    <t>1/27/1963</t>
  </si>
  <si>
    <t>gilles hermelin</t>
  </si>
  <si>
    <t>4/18/2006</t>
  </si>
  <si>
    <t>sabine imbert</t>
  </si>
  <si>
    <t>8/29/54</t>
  </si>
  <si>
    <t>sebastien imbert</t>
  </si>
  <si>
    <t>4/17/1978</t>
  </si>
  <si>
    <t>jacqueline james</t>
  </si>
  <si>
    <t>2/16/1956</t>
  </si>
  <si>
    <t>florent joas</t>
  </si>
  <si>
    <t>maria agnes k ourio</t>
  </si>
  <si>
    <t>8/19/1979</t>
  </si>
  <si>
    <t>sonia karkar</t>
  </si>
  <si>
    <t>6/29/1978</t>
  </si>
  <si>
    <t>6/13/2006</t>
  </si>
  <si>
    <t>marc lisita</t>
  </si>
  <si>
    <t>romain malago</t>
  </si>
  <si>
    <t>5/20/1980</t>
  </si>
  <si>
    <t>pascale manrique</t>
  </si>
  <si>
    <t>julien mariani</t>
  </si>
  <si>
    <t>nicolas masson</t>
  </si>
  <si>
    <t>7/14/1985</t>
  </si>
  <si>
    <t>luc mauxion</t>
  </si>
  <si>
    <t>I-S</t>
  </si>
  <si>
    <t>IT-SN</t>
  </si>
  <si>
    <t>Min</t>
  </si>
  <si>
    <t>mean</t>
  </si>
  <si>
    <t>std</t>
  </si>
  <si>
    <t>min-max</t>
  </si>
  <si>
    <t>Min - (min+max)/2</t>
  </si>
  <si>
    <t>1% cutoff</t>
  </si>
  <si>
    <t>Min-(max+min)/2</t>
  </si>
  <si>
    <t>"OR"</t>
  </si>
  <si>
    <t>2 CRITERIA</t>
  </si>
  <si>
    <t>5% cutoff</t>
  </si>
  <si>
    <t>false positive</t>
  </si>
  <si>
    <t>C</t>
  </si>
  <si>
    <t>true negtive</t>
  </si>
  <si>
    <t>D</t>
  </si>
  <si>
    <t>mean-2.33SD</t>
  </si>
  <si>
    <t>5%cutoff</t>
  </si>
  <si>
    <t>mean-1.65SD</t>
  </si>
  <si>
    <t>Min-max</t>
  </si>
  <si>
    <t>1 CRITERIA</t>
  </si>
  <si>
    <t>displacement</t>
  </si>
  <si>
    <t>cutoff, 1%</t>
  </si>
  <si>
    <t>cutoff, 5%</t>
  </si>
  <si>
    <t>1 OCT criteria</t>
  </si>
  <si>
    <t>2 criteria</t>
  </si>
  <si>
    <t>false negtive</t>
  </si>
  <si>
    <t>true positive</t>
  </si>
  <si>
    <t>B</t>
  </si>
  <si>
    <t>A</t>
  </si>
  <si>
    <t>Sensitivity</t>
  </si>
  <si>
    <t>Specificity</t>
  </si>
  <si>
    <t>a/(a+b)</t>
  </si>
  <si>
    <t>d/(c+d)</t>
  </si>
  <si>
    <t>1 criteria exclude displacement location</t>
  </si>
  <si>
    <t>Nidek rkt 700 Flat K</t>
  </si>
  <si>
    <t>Nidek rkt 700 Steep K</t>
  </si>
  <si>
    <t>Nidek rkt 700 Axis</t>
  </si>
  <si>
    <t>Nidek rkt 700 mean K</t>
  </si>
  <si>
    <t>TMS central corna flat K mm</t>
  </si>
  <si>
    <t>TMS central corna flat K axis</t>
  </si>
  <si>
    <t>TMS central corna steep K mm</t>
  </si>
  <si>
    <t>TMS central corna steep K</t>
  </si>
  <si>
    <t>TMS kcn apex K</t>
  </si>
  <si>
    <t>TMS distance central cornea/kcn apex   mm</t>
  </si>
  <si>
    <t>TMS central mean power (0-2mm) (D)</t>
  </si>
  <si>
    <t>TMS max mean power (0~5mm) (D)</t>
  </si>
  <si>
    <t>TMS displacement of max mean power (mm)</t>
  </si>
  <si>
    <t>PAS DE TOPO</t>
  </si>
  <si>
    <t>20/200</t>
  </si>
  <si>
    <t>20/30</t>
  </si>
  <si>
    <t>20/40</t>
  </si>
  <si>
    <t>20/50</t>
  </si>
  <si>
    <t>20/35</t>
  </si>
  <si>
    <t>20/60</t>
  </si>
  <si>
    <t>20/400</t>
  </si>
  <si>
    <t>20/55</t>
  </si>
  <si>
    <t>&lt;20/400</t>
  </si>
  <si>
    <t>OG</t>
  </si>
  <si>
    <t>20/100</t>
  </si>
  <si>
    <t>pas de kerato</t>
  </si>
  <si>
    <t>corneal edema</t>
  </si>
  <si>
    <t>corneal edema, no kcn</t>
  </si>
  <si>
    <t>BSCVA x</t>
  </si>
  <si>
    <t>2 criteria exclude displacement location</t>
  </si>
  <si>
    <t xml:space="preserve">5% cut off </t>
  </si>
  <si>
    <t>Nidek Steep K in diopter</t>
  </si>
  <si>
    <t>20/62.7+/-92.6</t>
  </si>
  <si>
    <t>keratometric power in diopter = 337.5/radius of curvature in mm</t>
  </si>
  <si>
    <t xml:space="preserve"> </t>
  </si>
  <si>
    <t xml:space="preserve">  </t>
  </si>
</sst>
</file>

<file path=xl/styles.xml><?xml version="1.0" encoding="utf-8"?>
<styleSheet xmlns="http://schemas.openxmlformats.org/spreadsheetml/2006/main">
  <numFmts count="23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"/>
    <numFmt numFmtId="171" formatCode="[$-409]dddd\,\ mmmm\ dd\,\ yyyy"/>
    <numFmt numFmtId="172" formatCode="mmm\-yyyy"/>
    <numFmt numFmtId="173" formatCode="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0.E+00"/>
  </numFmts>
  <fonts count="11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Times New Roman"/>
      <family val="1"/>
    </font>
    <font>
      <sz val="10"/>
      <color indexed="10"/>
      <name val="Arial"/>
      <family val="0"/>
    </font>
    <font>
      <sz val="10"/>
      <color indexed="1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1" fontId="1" fillId="0" borderId="0" xfId="0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0" fillId="2" borderId="0" xfId="0" applyFill="1" applyAlignment="1">
      <alignment/>
    </xf>
    <xf numFmtId="0" fontId="2" fillId="0" borderId="0" xfId="0" applyFont="1" applyBorder="1" applyAlignment="1">
      <alignment/>
    </xf>
    <xf numFmtId="14" fontId="1" fillId="0" borderId="0" xfId="0" applyNumberFormat="1" applyFont="1" applyAlignment="1">
      <alignment horizontal="center" wrapText="1"/>
    </xf>
    <xf numFmtId="2" fontId="1" fillId="0" borderId="0" xfId="0" applyNumberFormat="1" applyFont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0" fillId="3" borderId="0" xfId="0" applyFill="1" applyAlignment="1">
      <alignment/>
    </xf>
    <xf numFmtId="0" fontId="8" fillId="0" borderId="0" xfId="0" applyFont="1" applyFill="1" applyAlignment="1">
      <alignment/>
    </xf>
    <xf numFmtId="14" fontId="2" fillId="0" borderId="0" xfId="0" applyNumberFormat="1" applyFont="1" applyFill="1" applyAlignment="1">
      <alignment/>
    </xf>
    <xf numFmtId="1" fontId="2" fillId="0" borderId="0" xfId="0" applyNumberFormat="1" applyFont="1" applyFill="1" applyAlignment="1">
      <alignment/>
    </xf>
    <xf numFmtId="2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wrapText="1"/>
    </xf>
    <xf numFmtId="0" fontId="5" fillId="0" borderId="0" xfId="0" applyFont="1" applyFill="1" applyAlignment="1">
      <alignment horizontal="center"/>
    </xf>
    <xf numFmtId="0" fontId="0" fillId="0" borderId="0" xfId="0" applyNumberFormat="1" applyFill="1" applyAlignment="1">
      <alignment/>
    </xf>
    <xf numFmtId="0" fontId="1" fillId="4" borderId="0" xfId="0" applyFont="1" applyFill="1" applyAlignment="1">
      <alignment horizontal="center" wrapText="1"/>
    </xf>
    <xf numFmtId="0" fontId="0" fillId="0" borderId="0" xfId="0" applyFont="1" applyAlignment="1">
      <alignment/>
    </xf>
    <xf numFmtId="0" fontId="2" fillId="5" borderId="0" xfId="0" applyFont="1" applyFill="1" applyAlignment="1">
      <alignment/>
    </xf>
    <xf numFmtId="0" fontId="0" fillId="5" borderId="0" xfId="0" applyFill="1" applyAlignment="1">
      <alignment/>
    </xf>
    <xf numFmtId="0" fontId="5" fillId="0" borderId="0" xfId="0" applyFont="1" applyAlignment="1">
      <alignment horizontal="left"/>
    </xf>
    <xf numFmtId="178" fontId="0" fillId="0" borderId="0" xfId="0" applyNumberFormat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6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6" borderId="1" xfId="0" applyFill="1" applyBorder="1" applyAlignment="1">
      <alignment/>
    </xf>
    <xf numFmtId="0" fontId="9" fillId="0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5" fillId="2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2" fillId="4" borderId="0" xfId="0" applyFont="1" applyFill="1" applyAlignment="1">
      <alignment/>
    </xf>
    <xf numFmtId="2" fontId="2" fillId="4" borderId="0" xfId="0" applyNumberFormat="1" applyFont="1" applyFill="1" applyAlignment="1">
      <alignment/>
    </xf>
    <xf numFmtId="2" fontId="0" fillId="0" borderId="0" xfId="0" applyNumberFormat="1" applyAlignment="1">
      <alignment/>
    </xf>
    <xf numFmtId="0" fontId="0" fillId="4" borderId="0" xfId="0" applyFill="1" applyAlignment="1">
      <alignment/>
    </xf>
    <xf numFmtId="0" fontId="5" fillId="5" borderId="0" xfId="0" applyFont="1" applyFill="1" applyAlignment="1">
      <alignment horizontal="center" wrapText="1"/>
    </xf>
    <xf numFmtId="0" fontId="0" fillId="4" borderId="0" xfId="0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6" borderId="0" xfId="0" applyFill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center" wrapText="1"/>
    </xf>
    <xf numFmtId="2" fontId="2" fillId="0" borderId="0" xfId="0" applyNumberFormat="1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J39"/>
  <sheetViews>
    <sheetView tabSelected="1" workbookViewId="0" topLeftCell="A1">
      <pane xSplit="2" ySplit="1" topLeftCell="BU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D31" sqref="CD31"/>
    </sheetView>
  </sheetViews>
  <sheetFormatPr defaultColWidth="9.140625" defaultRowHeight="12.75"/>
  <cols>
    <col min="72" max="72" width="9.140625" style="21" customWidth="1"/>
  </cols>
  <sheetData>
    <row r="1" spans="1:87" ht="90">
      <c r="A1" s="5" t="s">
        <v>64</v>
      </c>
      <c r="B1" s="5" t="s">
        <v>65</v>
      </c>
      <c r="C1" s="5" t="s">
        <v>40</v>
      </c>
      <c r="D1" s="5" t="s">
        <v>0</v>
      </c>
      <c r="E1" s="6" t="s">
        <v>8</v>
      </c>
      <c r="F1" s="11" t="s">
        <v>7</v>
      </c>
      <c r="G1" s="11" t="s">
        <v>60</v>
      </c>
      <c r="H1" s="5" t="s">
        <v>117</v>
      </c>
      <c r="I1" s="5" t="s">
        <v>104</v>
      </c>
      <c r="J1" s="5" t="s">
        <v>4</v>
      </c>
      <c r="K1" s="12" t="s">
        <v>10</v>
      </c>
      <c r="L1" s="12" t="s">
        <v>11</v>
      </c>
      <c r="M1" s="5" t="s">
        <v>12</v>
      </c>
      <c r="N1" s="12" t="s">
        <v>223</v>
      </c>
      <c r="O1" s="12" t="s">
        <v>224</v>
      </c>
      <c r="P1" s="5" t="s">
        <v>225</v>
      </c>
      <c r="Q1" s="5" t="s">
        <v>226</v>
      </c>
      <c r="R1" s="5" t="s">
        <v>42</v>
      </c>
      <c r="S1" s="5" t="s">
        <v>41</v>
      </c>
      <c r="T1" s="13" t="s">
        <v>6</v>
      </c>
      <c r="U1" s="13" t="s">
        <v>227</v>
      </c>
      <c r="V1" s="13" t="s">
        <v>228</v>
      </c>
      <c r="W1" s="13" t="s">
        <v>229</v>
      </c>
      <c r="X1" s="13" t="s">
        <v>230</v>
      </c>
      <c r="Y1" s="13" t="s">
        <v>231</v>
      </c>
      <c r="Z1" s="13" t="s">
        <v>232</v>
      </c>
      <c r="AA1" s="44" t="s">
        <v>233</v>
      </c>
      <c r="AB1" s="44" t="s">
        <v>234</v>
      </c>
      <c r="AC1" s="44" t="s">
        <v>235</v>
      </c>
      <c r="AD1" s="22" t="s">
        <v>16</v>
      </c>
      <c r="AE1" s="25" t="s">
        <v>18</v>
      </c>
      <c r="AF1" s="25" t="s">
        <v>19</v>
      </c>
      <c r="AG1" s="25" t="s">
        <v>20</v>
      </c>
      <c r="AH1" s="25" t="s">
        <v>30</v>
      </c>
      <c r="AI1" s="25" t="s">
        <v>21</v>
      </c>
      <c r="AJ1" s="25" t="s">
        <v>22</v>
      </c>
      <c r="AK1" s="25" t="s">
        <v>23</v>
      </c>
      <c r="AL1" s="25" t="s">
        <v>24</v>
      </c>
      <c r="AM1" s="22" t="s">
        <v>104</v>
      </c>
      <c r="AN1" s="22" t="s">
        <v>31</v>
      </c>
      <c r="AO1" s="22" t="s">
        <v>32</v>
      </c>
      <c r="AP1" s="22" t="s">
        <v>38</v>
      </c>
      <c r="AQ1" s="22" t="s">
        <v>33</v>
      </c>
      <c r="AR1" s="22" t="s">
        <v>34</v>
      </c>
      <c r="AS1" s="22" t="s">
        <v>35</v>
      </c>
      <c r="BC1" s="32" t="s">
        <v>20</v>
      </c>
      <c r="BD1" s="32" t="s">
        <v>30</v>
      </c>
      <c r="BE1" s="32" t="s">
        <v>188</v>
      </c>
      <c r="BF1" s="32" t="s">
        <v>189</v>
      </c>
      <c r="BG1" s="33" t="s">
        <v>193</v>
      </c>
      <c r="BI1" s="7" t="s">
        <v>195</v>
      </c>
      <c r="BJ1" s="34" t="s">
        <v>207</v>
      </c>
      <c r="BK1" s="34" t="s">
        <v>20</v>
      </c>
      <c r="BL1" s="34" t="s">
        <v>30</v>
      </c>
      <c r="BM1" s="34" t="s">
        <v>188</v>
      </c>
      <c r="BN1" s="34" t="s">
        <v>189</v>
      </c>
      <c r="BO1" s="7"/>
      <c r="BP1" s="29" t="s">
        <v>208</v>
      </c>
      <c r="BQ1" s="29" t="s">
        <v>198</v>
      </c>
      <c r="BR1" s="49" t="s">
        <v>222</v>
      </c>
      <c r="BS1" s="49" t="s">
        <v>252</v>
      </c>
      <c r="BT1" s="51" t="s">
        <v>253</v>
      </c>
      <c r="BU1" s="31" t="s">
        <v>207</v>
      </c>
      <c r="BV1" s="35" t="s">
        <v>20</v>
      </c>
      <c r="BW1" s="35" t="s">
        <v>30</v>
      </c>
      <c r="BX1" s="35" t="s">
        <v>188</v>
      </c>
      <c r="BY1" s="35" t="s">
        <v>189</v>
      </c>
      <c r="BZ1" s="7"/>
      <c r="CA1" s="7" t="s">
        <v>197</v>
      </c>
      <c r="CB1" s="7" t="s">
        <v>198</v>
      </c>
      <c r="CC1" s="49" t="s">
        <v>222</v>
      </c>
      <c r="CD1" s="49" t="s">
        <v>252</v>
      </c>
      <c r="CF1" s="56" t="s">
        <v>4</v>
      </c>
      <c r="CG1" s="55" t="s">
        <v>251</v>
      </c>
      <c r="CH1" s="57" t="s">
        <v>224</v>
      </c>
      <c r="CI1" s="53" t="s">
        <v>254</v>
      </c>
    </row>
    <row r="2" spans="1:88" ht="12.75">
      <c r="A2" s="1"/>
      <c r="B2" s="1">
        <v>101</v>
      </c>
      <c r="C2" t="s">
        <v>116</v>
      </c>
      <c r="D2" s="2">
        <v>31513</v>
      </c>
      <c r="E2" s="4"/>
      <c r="F2" s="2">
        <v>38853</v>
      </c>
      <c r="G2" s="2"/>
      <c r="H2" s="1" t="s">
        <v>118</v>
      </c>
      <c r="I2" s="1"/>
      <c r="J2" s="1" t="s">
        <v>240</v>
      </c>
      <c r="K2" s="18">
        <v>-5</v>
      </c>
      <c r="L2" s="18">
        <v>-6</v>
      </c>
      <c r="M2" s="17">
        <v>5</v>
      </c>
      <c r="N2" s="18">
        <v>7.08</v>
      </c>
      <c r="O2" s="18">
        <v>6.09</v>
      </c>
      <c r="P2" s="1">
        <v>5</v>
      </c>
      <c r="Q2" s="1">
        <v>6.59</v>
      </c>
      <c r="R2" s="1"/>
      <c r="S2" s="1">
        <v>2</v>
      </c>
      <c r="T2" s="10"/>
      <c r="U2" s="10">
        <v>7.04</v>
      </c>
      <c r="V2" s="10">
        <v>17</v>
      </c>
      <c r="W2" s="10">
        <v>6.11</v>
      </c>
      <c r="X2" s="10">
        <v>107</v>
      </c>
      <c r="Y2" s="10">
        <v>5.86</v>
      </c>
      <c r="Z2" s="10">
        <v>1.89</v>
      </c>
      <c r="AA2" s="20"/>
      <c r="AB2" s="20"/>
      <c r="AC2" s="20"/>
      <c r="AD2" s="21"/>
      <c r="AE2" s="21">
        <v>428</v>
      </c>
      <c r="AF2" s="21">
        <v>543</v>
      </c>
      <c r="AG2" s="21">
        <v>414</v>
      </c>
      <c r="AH2" s="21" t="s">
        <v>119</v>
      </c>
      <c r="AI2" s="24">
        <v>447</v>
      </c>
      <c r="AJ2" s="24">
        <v>498</v>
      </c>
      <c r="AK2" s="24">
        <v>438</v>
      </c>
      <c r="AL2" s="24">
        <v>498</v>
      </c>
      <c r="AM2" s="21"/>
      <c r="AN2" s="21"/>
      <c r="AO2" s="21"/>
      <c r="AP2" s="21"/>
      <c r="AQ2" s="21"/>
      <c r="AR2" s="21"/>
      <c r="AS2" s="21"/>
      <c r="BC2" s="9">
        <v>414</v>
      </c>
      <c r="BD2" s="9" t="s">
        <v>119</v>
      </c>
      <c r="BE2" s="9">
        <f>AI2-AJ2</f>
        <v>-51</v>
      </c>
      <c r="BF2" s="9">
        <f>AK2-AL2</f>
        <v>-60</v>
      </c>
      <c r="BG2" s="9">
        <f>AG2-AF2</f>
        <v>-129</v>
      </c>
      <c r="BJ2" t="b">
        <f>BG2&lt;-99.6</f>
        <v>1</v>
      </c>
      <c r="BK2" t="b">
        <f>(BC2&lt;468.2)</f>
        <v>1</v>
      </c>
      <c r="BL2" s="48" t="b">
        <f>BD2="2-5 mm"</f>
        <v>1</v>
      </c>
      <c r="BM2" t="b">
        <f>BE2&lt;-45.2</f>
        <v>1</v>
      </c>
      <c r="BN2" t="b">
        <f>BF2&lt;-46.2</f>
        <v>1</v>
      </c>
      <c r="BP2" t="b">
        <f>OR(BJ2:BN2)</f>
        <v>1</v>
      </c>
      <c r="BQ2" t="b">
        <v>1</v>
      </c>
      <c r="BR2" s="28" t="b">
        <f>OR(BJ2:BK2,BM2:BN2)</f>
        <v>1</v>
      </c>
      <c r="BS2" s="28" t="b">
        <v>1</v>
      </c>
      <c r="BU2" t="b">
        <f>BG2&lt;-89.2</f>
        <v>1</v>
      </c>
      <c r="BV2" t="b">
        <f>BC2&lt;490.1</f>
        <v>1</v>
      </c>
      <c r="BW2" s="48" t="b">
        <f aca="true" t="shared" si="0" ref="BW2:BW31">BD2="2-5 mm"</f>
        <v>1</v>
      </c>
      <c r="BX2" t="b">
        <f>BE2&lt;-34.4</f>
        <v>1</v>
      </c>
      <c r="BY2" t="b">
        <f>BF2&lt;-36.9</f>
        <v>1</v>
      </c>
      <c r="CA2" t="b">
        <f>OR(BU2:BY2)</f>
        <v>1</v>
      </c>
      <c r="CB2" t="b">
        <v>1</v>
      </c>
      <c r="CC2" s="28" t="b">
        <f>OR(BU2:BV2,BX2,BY2)</f>
        <v>1</v>
      </c>
      <c r="CD2" s="28" t="b">
        <v>1</v>
      </c>
      <c r="CF2" s="1" t="s">
        <v>240</v>
      </c>
      <c r="CG2">
        <v>50</v>
      </c>
      <c r="CH2" s="18">
        <v>6.09</v>
      </c>
      <c r="CI2">
        <f>337.5/CH2</f>
        <v>55.41871921182266</v>
      </c>
      <c r="CJ2" s="54" t="s">
        <v>256</v>
      </c>
    </row>
    <row r="3" spans="1:87" ht="12.75">
      <c r="A3" s="1"/>
      <c r="B3" s="1">
        <v>102</v>
      </c>
      <c r="C3" t="s">
        <v>121</v>
      </c>
      <c r="D3" s="2" t="s">
        <v>124</v>
      </c>
      <c r="E3" s="4"/>
      <c r="F3" s="2" t="s">
        <v>123</v>
      </c>
      <c r="G3" s="2"/>
      <c r="H3" s="1" t="s">
        <v>118</v>
      </c>
      <c r="I3" s="1"/>
      <c r="J3" s="1" t="s">
        <v>240</v>
      </c>
      <c r="K3" s="3">
        <v>-2.75</v>
      </c>
      <c r="L3" s="3">
        <v>-4.75</v>
      </c>
      <c r="M3" s="4">
        <v>15</v>
      </c>
      <c r="N3" s="3">
        <v>7.5</v>
      </c>
      <c r="O3" s="3">
        <v>6.74</v>
      </c>
      <c r="P3" s="1">
        <v>110</v>
      </c>
      <c r="Q3" s="1">
        <v>7.12</v>
      </c>
      <c r="R3" s="1"/>
      <c r="S3" s="1">
        <v>2</v>
      </c>
      <c r="T3" s="10"/>
      <c r="U3" s="10">
        <v>7.23</v>
      </c>
      <c r="V3" s="10">
        <v>17</v>
      </c>
      <c r="W3" s="10">
        <v>6.46</v>
      </c>
      <c r="X3" s="10">
        <v>107</v>
      </c>
      <c r="Y3" s="10">
        <v>6.15</v>
      </c>
      <c r="Z3" s="10">
        <v>1.35</v>
      </c>
      <c r="AA3" s="20"/>
      <c r="AB3" s="20"/>
      <c r="AC3" s="20"/>
      <c r="AD3" s="21"/>
      <c r="AE3" s="21">
        <v>448</v>
      </c>
      <c r="AF3" s="21">
        <v>559</v>
      </c>
      <c r="AG3" s="21">
        <v>443</v>
      </c>
      <c r="AH3" s="21" t="s">
        <v>120</v>
      </c>
      <c r="AI3" s="24">
        <v>478</v>
      </c>
      <c r="AJ3" s="24">
        <v>517</v>
      </c>
      <c r="AK3" s="24">
        <v>471</v>
      </c>
      <c r="AL3" s="24">
        <v>513</v>
      </c>
      <c r="AM3" s="21"/>
      <c r="AN3" s="21"/>
      <c r="AO3" s="21"/>
      <c r="AP3" s="21"/>
      <c r="AQ3" s="21"/>
      <c r="AR3" s="21"/>
      <c r="AS3" s="21"/>
      <c r="BC3" s="9">
        <v>443</v>
      </c>
      <c r="BD3" s="9" t="s">
        <v>120</v>
      </c>
      <c r="BE3" s="9">
        <f aca="true" t="shared" si="1" ref="BE3:BE31">AI3-AJ3</f>
        <v>-39</v>
      </c>
      <c r="BF3" s="9">
        <f aca="true" t="shared" si="2" ref="BF3:BF31">AK3-AL3</f>
        <v>-42</v>
      </c>
      <c r="BG3" s="9">
        <f aca="true" t="shared" si="3" ref="BG3:BG31">AG3-AF3</f>
        <v>-116</v>
      </c>
      <c r="BJ3" t="b">
        <f aca="true" t="shared" si="4" ref="BJ3:BJ31">BG3&lt;-99.6</f>
        <v>1</v>
      </c>
      <c r="BK3" t="b">
        <f aca="true" t="shared" si="5" ref="BK3:BK31">(BC3&lt;468.2)</f>
        <v>1</v>
      </c>
      <c r="BL3" s="48" t="b">
        <f aca="true" t="shared" si="6" ref="BL3:BL31">BD3="2-5 mm"</f>
        <v>0</v>
      </c>
      <c r="BM3" t="b">
        <f>BE3&lt;-45.2</f>
        <v>0</v>
      </c>
      <c r="BN3" t="b">
        <f aca="true" t="shared" si="7" ref="BN3:BN31">BF3&lt;-46.2</f>
        <v>0</v>
      </c>
      <c r="BP3" t="b">
        <f aca="true" t="shared" si="8" ref="BP3:BP31">OR(BJ3:BN3)</f>
        <v>1</v>
      </c>
      <c r="BQ3" t="b">
        <v>1</v>
      </c>
      <c r="BR3" s="28" t="b">
        <f aca="true" t="shared" si="9" ref="BR3:BR31">OR(BJ3:BK3,BM3:BN3)</f>
        <v>1</v>
      </c>
      <c r="BS3" s="28" t="b">
        <v>1</v>
      </c>
      <c r="BU3" t="b">
        <f aca="true" t="shared" si="10" ref="BU3:BU31">BG3&lt;-89.2</f>
        <v>1</v>
      </c>
      <c r="BV3" t="b">
        <f aca="true" t="shared" si="11" ref="BV3:BV31">BC3&lt;490.1</f>
        <v>1</v>
      </c>
      <c r="BW3" s="48" t="b">
        <f t="shared" si="0"/>
        <v>0</v>
      </c>
      <c r="BX3" t="b">
        <f aca="true" t="shared" si="12" ref="BX3:BX31">BE3&lt;-34.4</f>
        <v>1</v>
      </c>
      <c r="BY3" t="b">
        <f aca="true" t="shared" si="13" ref="BY3:BY31">BF3&lt;-36.9</f>
        <v>1</v>
      </c>
      <c r="CA3" t="b">
        <f aca="true" t="shared" si="14" ref="CA3:CA31">OR(BU3:BY3)</f>
        <v>1</v>
      </c>
      <c r="CB3" t="b">
        <v>1</v>
      </c>
      <c r="CC3" s="28" t="b">
        <f aca="true" t="shared" si="15" ref="CC3:CC31">OR(BU3:BV3,BX3,BY3)</f>
        <v>1</v>
      </c>
      <c r="CD3" s="28" t="b">
        <v>1</v>
      </c>
      <c r="CF3" s="1" t="s">
        <v>240</v>
      </c>
      <c r="CG3">
        <v>50</v>
      </c>
      <c r="CH3" s="3">
        <v>6.74</v>
      </c>
      <c r="CI3">
        <f>337.5/CH3</f>
        <v>50.074183976261125</v>
      </c>
    </row>
    <row r="4" spans="1:87" ht="12.75">
      <c r="A4" s="1"/>
      <c r="B4" s="1">
        <v>103</v>
      </c>
      <c r="C4" t="s">
        <v>125</v>
      </c>
      <c r="D4" s="3" t="s">
        <v>126</v>
      </c>
      <c r="E4" s="4"/>
      <c r="F4" s="2" t="s">
        <v>127</v>
      </c>
      <c r="G4" s="2"/>
      <c r="H4" s="1" t="s">
        <v>118</v>
      </c>
      <c r="I4" s="1"/>
      <c r="J4" s="1" t="s">
        <v>241</v>
      </c>
      <c r="K4" s="3">
        <v>-8</v>
      </c>
      <c r="L4" s="3">
        <v>-1.25</v>
      </c>
      <c r="M4" s="4">
        <v>20</v>
      </c>
      <c r="N4" s="3">
        <v>6.15</v>
      </c>
      <c r="O4" s="3">
        <v>5.98</v>
      </c>
      <c r="P4" s="1">
        <v>85</v>
      </c>
      <c r="Q4" s="1">
        <v>6.07</v>
      </c>
      <c r="R4" s="1"/>
      <c r="S4" s="1">
        <v>2</v>
      </c>
      <c r="T4" s="10"/>
      <c r="U4" s="10">
        <v>6.06</v>
      </c>
      <c r="V4" s="10">
        <v>80</v>
      </c>
      <c r="W4" s="10">
        <v>5.93</v>
      </c>
      <c r="X4" s="10">
        <v>170</v>
      </c>
      <c r="Y4" s="10">
        <v>5.76</v>
      </c>
      <c r="Z4" s="10">
        <v>1.49</v>
      </c>
      <c r="AA4" s="20"/>
      <c r="AB4" s="20"/>
      <c r="AC4" s="20"/>
      <c r="AD4" s="21"/>
      <c r="AE4" s="21">
        <v>405</v>
      </c>
      <c r="AF4" s="21">
        <v>555</v>
      </c>
      <c r="AG4" s="21">
        <v>398</v>
      </c>
      <c r="AH4" t="s">
        <v>120</v>
      </c>
      <c r="AI4" s="24">
        <v>454</v>
      </c>
      <c r="AJ4" s="24">
        <v>464</v>
      </c>
      <c r="AK4" s="24">
        <v>430</v>
      </c>
      <c r="AL4" s="24">
        <v>488</v>
      </c>
      <c r="AM4" s="21"/>
      <c r="AN4" s="21"/>
      <c r="AO4" s="21"/>
      <c r="AP4" s="21"/>
      <c r="AQ4" s="21"/>
      <c r="AR4" s="21"/>
      <c r="AS4" s="21"/>
      <c r="BC4" s="9">
        <v>398</v>
      </c>
      <c r="BD4" s="9" t="s">
        <v>120</v>
      </c>
      <c r="BE4" s="9">
        <f t="shared" si="1"/>
        <v>-10</v>
      </c>
      <c r="BF4" s="9">
        <f t="shared" si="2"/>
        <v>-58</v>
      </c>
      <c r="BG4" s="9">
        <f t="shared" si="3"/>
        <v>-157</v>
      </c>
      <c r="BJ4" t="b">
        <f t="shared" si="4"/>
        <v>1</v>
      </c>
      <c r="BK4" t="b">
        <f t="shared" si="5"/>
        <v>1</v>
      </c>
      <c r="BL4" s="48" t="b">
        <f t="shared" si="6"/>
        <v>0</v>
      </c>
      <c r="BM4" t="b">
        <f aca="true" t="shared" si="16" ref="BM4:BM31">BE4&lt;-45.2</f>
        <v>0</v>
      </c>
      <c r="BN4" t="b">
        <f t="shared" si="7"/>
        <v>1</v>
      </c>
      <c r="BP4" t="b">
        <f t="shared" si="8"/>
        <v>1</v>
      </c>
      <c r="BQ4" t="b">
        <v>1</v>
      </c>
      <c r="BR4" s="28" t="b">
        <f t="shared" si="9"/>
        <v>1</v>
      </c>
      <c r="BS4" s="28" t="b">
        <v>1</v>
      </c>
      <c r="BU4" t="b">
        <f t="shared" si="10"/>
        <v>1</v>
      </c>
      <c r="BV4" t="b">
        <f t="shared" si="11"/>
        <v>1</v>
      </c>
      <c r="BW4" s="48" t="b">
        <f t="shared" si="0"/>
        <v>0</v>
      </c>
      <c r="BX4" t="b">
        <f t="shared" si="12"/>
        <v>0</v>
      </c>
      <c r="BY4" t="b">
        <f t="shared" si="13"/>
        <v>1</v>
      </c>
      <c r="CA4" t="b">
        <f t="shared" si="14"/>
        <v>1</v>
      </c>
      <c r="CB4" t="b">
        <v>1</v>
      </c>
      <c r="CC4" s="28" t="b">
        <f t="shared" si="15"/>
        <v>1</v>
      </c>
      <c r="CD4" s="28" t="b">
        <v>1</v>
      </c>
      <c r="CF4" s="1" t="s">
        <v>241</v>
      </c>
      <c r="CG4">
        <v>35</v>
      </c>
      <c r="CH4" s="3">
        <v>5.98</v>
      </c>
      <c r="CI4">
        <f>337.5/CH4</f>
        <v>56.438127090301</v>
      </c>
    </row>
    <row r="5" spans="1:87" ht="12.75">
      <c r="A5" s="1"/>
      <c r="B5" s="1">
        <v>104</v>
      </c>
      <c r="C5" t="s">
        <v>128</v>
      </c>
      <c r="D5" s="3" t="s">
        <v>129</v>
      </c>
      <c r="E5" s="17"/>
      <c r="F5" s="2" t="s">
        <v>133</v>
      </c>
      <c r="G5" s="16"/>
      <c r="H5" s="8" t="s">
        <v>118</v>
      </c>
      <c r="I5" s="1"/>
      <c r="J5" s="8" t="s">
        <v>110</v>
      </c>
      <c r="K5" s="45">
        <v>0.5</v>
      </c>
      <c r="L5" s="18">
        <v>-2.75</v>
      </c>
      <c r="M5" s="17">
        <v>60</v>
      </c>
      <c r="N5" s="18">
        <v>7.91</v>
      </c>
      <c r="O5" s="18">
        <v>7.35</v>
      </c>
      <c r="P5" s="8">
        <v>160</v>
      </c>
      <c r="Q5" s="8">
        <v>7.63</v>
      </c>
      <c r="R5" s="8"/>
      <c r="S5" s="8">
        <v>2</v>
      </c>
      <c r="T5" s="19"/>
      <c r="U5" s="19">
        <v>7.53</v>
      </c>
      <c r="V5" s="19">
        <v>45</v>
      </c>
      <c r="W5" s="19">
        <v>7.41</v>
      </c>
      <c r="X5" s="19">
        <v>135</v>
      </c>
      <c r="Y5" s="19">
        <v>6.89</v>
      </c>
      <c r="Z5" s="19">
        <v>3.02</v>
      </c>
      <c r="AA5" s="20"/>
      <c r="AB5" s="20"/>
      <c r="AC5" s="20"/>
      <c r="AD5" s="21"/>
      <c r="AE5" s="21">
        <v>470</v>
      </c>
      <c r="AF5" s="21">
        <v>531</v>
      </c>
      <c r="AG5" s="21">
        <v>454</v>
      </c>
      <c r="AH5" t="s">
        <v>120</v>
      </c>
      <c r="AI5" s="24">
        <v>491</v>
      </c>
      <c r="AJ5" s="24">
        <v>489</v>
      </c>
      <c r="AK5" s="24">
        <v>477</v>
      </c>
      <c r="AL5" s="24">
        <v>496</v>
      </c>
      <c r="AM5" s="21"/>
      <c r="AN5" s="21"/>
      <c r="AO5" s="21"/>
      <c r="AP5" s="21"/>
      <c r="AQ5" s="21"/>
      <c r="AR5" s="21"/>
      <c r="AS5" s="21"/>
      <c r="BC5" s="9">
        <v>454</v>
      </c>
      <c r="BD5" s="9" t="s">
        <v>120</v>
      </c>
      <c r="BE5" s="9">
        <f t="shared" si="1"/>
        <v>2</v>
      </c>
      <c r="BF5" s="9">
        <f t="shared" si="2"/>
        <v>-19</v>
      </c>
      <c r="BG5" s="9">
        <f t="shared" si="3"/>
        <v>-77</v>
      </c>
      <c r="BJ5" t="b">
        <f>BG5&lt;-99.6</f>
        <v>0</v>
      </c>
      <c r="BK5" t="b">
        <f t="shared" si="5"/>
        <v>1</v>
      </c>
      <c r="BL5" s="48" t="b">
        <f t="shared" si="6"/>
        <v>0</v>
      </c>
      <c r="BM5" t="b">
        <f t="shared" si="16"/>
        <v>0</v>
      </c>
      <c r="BN5" t="b">
        <f t="shared" si="7"/>
        <v>0</v>
      </c>
      <c r="BP5" t="b">
        <f t="shared" si="8"/>
        <v>1</v>
      </c>
      <c r="BQ5" t="b">
        <v>0</v>
      </c>
      <c r="BR5" s="28" t="b">
        <f t="shared" si="9"/>
        <v>1</v>
      </c>
      <c r="BS5" s="28" t="b">
        <v>0</v>
      </c>
      <c r="BU5" t="b">
        <f t="shared" si="10"/>
        <v>0</v>
      </c>
      <c r="BV5" t="b">
        <f t="shared" si="11"/>
        <v>1</v>
      </c>
      <c r="BW5" s="48" t="b">
        <f t="shared" si="0"/>
        <v>0</v>
      </c>
      <c r="BX5" t="b">
        <f t="shared" si="12"/>
        <v>0</v>
      </c>
      <c r="BY5" t="b">
        <f t="shared" si="13"/>
        <v>0</v>
      </c>
      <c r="CA5" t="b">
        <f t="shared" si="14"/>
        <v>1</v>
      </c>
      <c r="CB5" t="b">
        <v>0</v>
      </c>
      <c r="CC5" s="28" t="b">
        <f>OR(BU5:BV5,BX5,BY5)</f>
        <v>1</v>
      </c>
      <c r="CD5" s="28" t="b">
        <v>0</v>
      </c>
      <c r="CF5" s="8" t="s">
        <v>110</v>
      </c>
      <c r="CG5">
        <v>25</v>
      </c>
      <c r="CH5" s="18">
        <v>7.35</v>
      </c>
      <c r="CI5">
        <f>337.5/CH5</f>
        <v>45.91836734693878</v>
      </c>
    </row>
    <row r="6" spans="1:87" ht="12.75">
      <c r="A6" s="1"/>
      <c r="B6" s="1">
        <v>105</v>
      </c>
      <c r="C6" t="s">
        <v>130</v>
      </c>
      <c r="D6" s="2" t="s">
        <v>132</v>
      </c>
      <c r="E6" s="17"/>
      <c r="F6" s="16" t="s">
        <v>131</v>
      </c>
      <c r="G6" s="16"/>
      <c r="H6" s="8" t="s">
        <v>118</v>
      </c>
      <c r="I6" s="1"/>
      <c r="J6" s="8" t="s">
        <v>242</v>
      </c>
      <c r="K6" s="8">
        <v>-1.5</v>
      </c>
      <c r="L6" s="18">
        <v>-3</v>
      </c>
      <c r="M6" s="17">
        <v>20</v>
      </c>
      <c r="N6" s="18">
        <v>5.99</v>
      </c>
      <c r="O6" s="18">
        <v>5.27</v>
      </c>
      <c r="P6" s="8">
        <v>65</v>
      </c>
      <c r="Q6" s="8">
        <v>5.63</v>
      </c>
      <c r="R6" s="8"/>
      <c r="S6" s="8">
        <v>2</v>
      </c>
      <c r="T6" s="19"/>
      <c r="U6" s="19">
        <v>7.02</v>
      </c>
      <c r="V6" s="19">
        <v>8</v>
      </c>
      <c r="W6" s="19">
        <v>6.61</v>
      </c>
      <c r="X6" s="19">
        <v>98</v>
      </c>
      <c r="Y6" s="19">
        <v>6.32</v>
      </c>
      <c r="Z6" s="19">
        <v>1.64</v>
      </c>
      <c r="AA6" s="20"/>
      <c r="AB6" s="20"/>
      <c r="AC6" s="20"/>
      <c r="AD6" s="21"/>
      <c r="AE6" s="21">
        <v>464</v>
      </c>
      <c r="AF6" s="21">
        <v>599</v>
      </c>
      <c r="AG6" s="21">
        <v>444</v>
      </c>
      <c r="AH6" s="21" t="s">
        <v>119</v>
      </c>
      <c r="AI6" s="24">
        <v>542</v>
      </c>
      <c r="AJ6" s="24">
        <v>506</v>
      </c>
      <c r="AK6" s="24">
        <v>512</v>
      </c>
      <c r="AL6" s="24">
        <v>534</v>
      </c>
      <c r="AM6" s="21"/>
      <c r="AN6" s="21"/>
      <c r="AO6" s="21"/>
      <c r="AP6" s="21"/>
      <c r="AQ6" s="21"/>
      <c r="AR6" s="21"/>
      <c r="AS6" s="21"/>
      <c r="BC6" s="9">
        <v>444</v>
      </c>
      <c r="BD6" s="9" t="s">
        <v>119</v>
      </c>
      <c r="BE6" s="9">
        <f t="shared" si="1"/>
        <v>36</v>
      </c>
      <c r="BF6" s="9">
        <f t="shared" si="2"/>
        <v>-22</v>
      </c>
      <c r="BG6" s="9">
        <f t="shared" si="3"/>
        <v>-155</v>
      </c>
      <c r="BJ6" t="b">
        <f t="shared" si="4"/>
        <v>1</v>
      </c>
      <c r="BK6" t="b">
        <f t="shared" si="5"/>
        <v>1</v>
      </c>
      <c r="BL6" s="48" t="b">
        <f t="shared" si="6"/>
        <v>1</v>
      </c>
      <c r="BM6" t="b">
        <f t="shared" si="16"/>
        <v>0</v>
      </c>
      <c r="BN6" t="b">
        <f t="shared" si="7"/>
        <v>0</v>
      </c>
      <c r="BP6" t="b">
        <f t="shared" si="8"/>
        <v>1</v>
      </c>
      <c r="BQ6" t="b">
        <v>1</v>
      </c>
      <c r="BR6" s="28" t="b">
        <f t="shared" si="9"/>
        <v>1</v>
      </c>
      <c r="BS6" s="28" t="b">
        <v>1</v>
      </c>
      <c r="BU6" t="b">
        <f t="shared" si="10"/>
        <v>1</v>
      </c>
      <c r="BV6" t="b">
        <f t="shared" si="11"/>
        <v>1</v>
      </c>
      <c r="BW6" s="48" t="b">
        <f t="shared" si="0"/>
        <v>1</v>
      </c>
      <c r="BX6" t="b">
        <f t="shared" si="12"/>
        <v>0</v>
      </c>
      <c r="BY6" t="b">
        <f t="shared" si="13"/>
        <v>0</v>
      </c>
      <c r="CA6" t="b">
        <f t="shared" si="14"/>
        <v>1</v>
      </c>
      <c r="CB6" t="b">
        <v>1</v>
      </c>
      <c r="CC6" s="28" t="b">
        <f t="shared" si="15"/>
        <v>1</v>
      </c>
      <c r="CD6" s="28" t="b">
        <v>1</v>
      </c>
      <c r="CF6" s="8" t="s">
        <v>242</v>
      </c>
      <c r="CG6">
        <v>60</v>
      </c>
      <c r="CH6" s="18">
        <v>5.27</v>
      </c>
      <c r="CI6">
        <f aca="true" t="shared" si="17" ref="CI6:CI31">337.5/CH6</f>
        <v>64.04174573055029</v>
      </c>
    </row>
    <row r="7" spans="1:87" ht="12.75">
      <c r="A7" s="1"/>
      <c r="B7" s="1">
        <v>105</v>
      </c>
      <c r="C7" t="s">
        <v>130</v>
      </c>
      <c r="D7" s="2" t="s">
        <v>132</v>
      </c>
      <c r="E7" s="17"/>
      <c r="F7" s="16" t="s">
        <v>131</v>
      </c>
      <c r="G7" s="16"/>
      <c r="H7" s="8" t="s">
        <v>122</v>
      </c>
      <c r="I7" s="8"/>
      <c r="J7" s="8" t="s">
        <v>238</v>
      </c>
      <c r="K7" s="18">
        <v>4.5</v>
      </c>
      <c r="L7" s="18">
        <v>-3</v>
      </c>
      <c r="M7" s="17">
        <v>45</v>
      </c>
      <c r="N7" s="18">
        <v>8</v>
      </c>
      <c r="O7" s="18">
        <v>7.34</v>
      </c>
      <c r="P7" s="8">
        <v>135</v>
      </c>
      <c r="Q7" s="8">
        <v>7.67</v>
      </c>
      <c r="R7" s="8"/>
      <c r="S7" s="8">
        <v>2</v>
      </c>
      <c r="T7" s="19"/>
      <c r="U7" s="19">
        <v>8.31</v>
      </c>
      <c r="V7" s="19">
        <v>27</v>
      </c>
      <c r="W7" s="19">
        <v>7.33</v>
      </c>
      <c r="X7" s="19">
        <v>117</v>
      </c>
      <c r="Y7" s="19">
        <v>7.12</v>
      </c>
      <c r="Z7" s="19">
        <v>3.05</v>
      </c>
      <c r="AA7" s="20"/>
      <c r="AB7" s="20"/>
      <c r="AC7" s="20"/>
      <c r="AD7" s="21"/>
      <c r="AE7" s="21">
        <v>599</v>
      </c>
      <c r="AF7" s="21">
        <v>639</v>
      </c>
      <c r="AG7" s="21">
        <v>577</v>
      </c>
      <c r="AH7" t="s">
        <v>119</v>
      </c>
      <c r="AI7" s="24">
        <v>616</v>
      </c>
      <c r="AJ7" s="24">
        <v>603</v>
      </c>
      <c r="AK7" s="24">
        <v>596</v>
      </c>
      <c r="AL7" s="24">
        <v>606</v>
      </c>
      <c r="AM7" s="21"/>
      <c r="AN7" s="21"/>
      <c r="AO7" s="21"/>
      <c r="AP7" s="21"/>
      <c r="AQ7" s="21"/>
      <c r="AR7" s="21"/>
      <c r="AS7" s="21"/>
      <c r="BC7" s="9">
        <v>577</v>
      </c>
      <c r="BD7" s="9" t="s">
        <v>119</v>
      </c>
      <c r="BE7" s="9">
        <f t="shared" si="1"/>
        <v>13</v>
      </c>
      <c r="BF7" s="9">
        <f t="shared" si="2"/>
        <v>-10</v>
      </c>
      <c r="BG7" s="9">
        <f t="shared" si="3"/>
        <v>-62</v>
      </c>
      <c r="BJ7" t="b">
        <f t="shared" si="4"/>
        <v>0</v>
      </c>
      <c r="BK7" t="b">
        <f t="shared" si="5"/>
        <v>0</v>
      </c>
      <c r="BL7" s="48" t="b">
        <f t="shared" si="6"/>
        <v>1</v>
      </c>
      <c r="BM7" t="b">
        <f t="shared" si="16"/>
        <v>0</v>
      </c>
      <c r="BN7" t="b">
        <f t="shared" si="7"/>
        <v>0</v>
      </c>
      <c r="BP7" t="b">
        <f t="shared" si="8"/>
        <v>1</v>
      </c>
      <c r="BQ7" t="b">
        <v>0</v>
      </c>
      <c r="BR7" s="28" t="b">
        <f t="shared" si="9"/>
        <v>0</v>
      </c>
      <c r="BS7" s="28" t="b">
        <v>0</v>
      </c>
      <c r="BU7" t="b">
        <f t="shared" si="10"/>
        <v>0</v>
      </c>
      <c r="BV7" t="b">
        <f t="shared" si="11"/>
        <v>0</v>
      </c>
      <c r="BW7" s="48" t="b">
        <f t="shared" si="0"/>
        <v>1</v>
      </c>
      <c r="BX7" t="b">
        <f t="shared" si="12"/>
        <v>0</v>
      </c>
      <c r="BY7" t="b">
        <f t="shared" si="13"/>
        <v>0</v>
      </c>
      <c r="CA7" t="b">
        <f t="shared" si="14"/>
        <v>1</v>
      </c>
      <c r="CB7" t="b">
        <v>0</v>
      </c>
      <c r="CC7" s="28" t="b">
        <f t="shared" si="15"/>
        <v>0</v>
      </c>
      <c r="CD7" s="28" t="b">
        <v>0</v>
      </c>
      <c r="CF7" s="8" t="s">
        <v>238</v>
      </c>
      <c r="CG7">
        <v>30</v>
      </c>
      <c r="CH7" s="18">
        <v>7.34</v>
      </c>
      <c r="CI7">
        <f t="shared" si="17"/>
        <v>45.98092643051771</v>
      </c>
    </row>
    <row r="8" spans="1:87" ht="12.75">
      <c r="A8" s="1"/>
      <c r="B8" s="1">
        <v>106</v>
      </c>
      <c r="C8" t="s">
        <v>134</v>
      </c>
      <c r="D8" s="2">
        <v>19725</v>
      </c>
      <c r="E8" s="17"/>
      <c r="F8" s="16" t="s">
        <v>135</v>
      </c>
      <c r="G8" s="16"/>
      <c r="H8" s="8" t="s">
        <v>118</v>
      </c>
      <c r="I8" s="8"/>
      <c r="J8" s="8" t="s">
        <v>241</v>
      </c>
      <c r="K8" s="18">
        <v>-8.5</v>
      </c>
      <c r="L8" s="18">
        <v>-0.75</v>
      </c>
      <c r="M8" s="17">
        <v>40</v>
      </c>
      <c r="N8" s="18">
        <v>7.05</v>
      </c>
      <c r="O8" s="18">
        <v>6.84</v>
      </c>
      <c r="P8" s="8">
        <v>140</v>
      </c>
      <c r="Q8" s="8">
        <v>6.95</v>
      </c>
      <c r="R8" s="8"/>
      <c r="S8" s="8">
        <v>2</v>
      </c>
      <c r="T8" s="19"/>
      <c r="U8" s="19">
        <v>7.38</v>
      </c>
      <c r="V8" s="19">
        <v>63</v>
      </c>
      <c r="W8" s="19">
        <v>6.57</v>
      </c>
      <c r="X8" s="19">
        <v>153</v>
      </c>
      <c r="Y8" s="19">
        <v>5.88</v>
      </c>
      <c r="Z8" s="19">
        <v>0.42</v>
      </c>
      <c r="AA8" s="20"/>
      <c r="AB8" s="20"/>
      <c r="AC8" s="20"/>
      <c r="AD8" s="21"/>
      <c r="AE8" s="21">
        <v>449</v>
      </c>
      <c r="AF8" s="21">
        <v>589</v>
      </c>
      <c r="AG8" s="21">
        <v>441</v>
      </c>
      <c r="AH8" s="21" t="s">
        <v>120</v>
      </c>
      <c r="AI8" s="24">
        <v>541</v>
      </c>
      <c r="AJ8" s="24">
        <v>471</v>
      </c>
      <c r="AK8" s="24">
        <v>530</v>
      </c>
      <c r="AL8" s="24">
        <v>486</v>
      </c>
      <c r="AM8" s="21"/>
      <c r="AN8" s="21"/>
      <c r="AO8" s="21"/>
      <c r="AP8" s="21"/>
      <c r="AQ8" s="21"/>
      <c r="AR8" s="21"/>
      <c r="AS8" s="21"/>
      <c r="BC8" s="9">
        <v>441</v>
      </c>
      <c r="BD8" s="9" t="s">
        <v>120</v>
      </c>
      <c r="BE8" s="9">
        <f t="shared" si="1"/>
        <v>70</v>
      </c>
      <c r="BF8" s="9">
        <f t="shared" si="2"/>
        <v>44</v>
      </c>
      <c r="BG8" s="9">
        <f t="shared" si="3"/>
        <v>-148</v>
      </c>
      <c r="BJ8" t="b">
        <f t="shared" si="4"/>
        <v>1</v>
      </c>
      <c r="BK8" t="b">
        <f t="shared" si="5"/>
        <v>1</v>
      </c>
      <c r="BL8" s="48" t="b">
        <f t="shared" si="6"/>
        <v>0</v>
      </c>
      <c r="BM8" t="b">
        <f t="shared" si="16"/>
        <v>0</v>
      </c>
      <c r="BN8" t="b">
        <f t="shared" si="7"/>
        <v>0</v>
      </c>
      <c r="BP8" t="b">
        <f t="shared" si="8"/>
        <v>1</v>
      </c>
      <c r="BQ8" t="b">
        <v>1</v>
      </c>
      <c r="BR8" s="28" t="b">
        <f t="shared" si="9"/>
        <v>1</v>
      </c>
      <c r="BS8" s="28" t="b">
        <v>1</v>
      </c>
      <c r="BU8" t="b">
        <f t="shared" si="10"/>
        <v>1</v>
      </c>
      <c r="BV8" t="b">
        <f t="shared" si="11"/>
        <v>1</v>
      </c>
      <c r="BW8" s="48" t="b">
        <f t="shared" si="0"/>
        <v>0</v>
      </c>
      <c r="BX8" t="b">
        <f t="shared" si="12"/>
        <v>0</v>
      </c>
      <c r="BY8" t="b">
        <f t="shared" si="13"/>
        <v>0</v>
      </c>
      <c r="CA8" t="b">
        <f t="shared" si="14"/>
        <v>1</v>
      </c>
      <c r="CB8" t="b">
        <v>1</v>
      </c>
      <c r="CC8" s="28" t="b">
        <f t="shared" si="15"/>
        <v>1</v>
      </c>
      <c r="CD8" s="28" t="b">
        <v>1</v>
      </c>
      <c r="CF8" s="8" t="s">
        <v>241</v>
      </c>
      <c r="CG8">
        <v>35</v>
      </c>
      <c r="CH8" s="18">
        <v>6.84</v>
      </c>
      <c r="CI8">
        <f t="shared" si="17"/>
        <v>49.3421052631579</v>
      </c>
    </row>
    <row r="9" spans="1:87" ht="12.75">
      <c r="A9" s="1"/>
      <c r="B9" s="1">
        <v>106</v>
      </c>
      <c r="C9" t="s">
        <v>134</v>
      </c>
      <c r="D9" s="2">
        <v>19725</v>
      </c>
      <c r="E9" s="17"/>
      <c r="F9" s="16" t="s">
        <v>135</v>
      </c>
      <c r="G9" s="16"/>
      <c r="H9" s="8" t="s">
        <v>122</v>
      </c>
      <c r="I9" s="8"/>
      <c r="J9" s="8" t="s">
        <v>239</v>
      </c>
      <c r="K9" s="18">
        <v>-8.25</v>
      </c>
      <c r="L9" s="18">
        <v>-0.25</v>
      </c>
      <c r="M9" s="17">
        <v>50</v>
      </c>
      <c r="N9" s="18">
        <v>7.1</v>
      </c>
      <c r="O9" s="18">
        <v>6.88</v>
      </c>
      <c r="P9" s="8">
        <v>70</v>
      </c>
      <c r="Q9" s="8">
        <v>6.99</v>
      </c>
      <c r="R9" s="8"/>
      <c r="S9" s="8">
        <v>2</v>
      </c>
      <c r="T9" s="19"/>
      <c r="U9" s="19">
        <v>6.81</v>
      </c>
      <c r="V9" s="19">
        <v>153</v>
      </c>
      <c r="W9" s="19">
        <v>6.54</v>
      </c>
      <c r="X9" s="19">
        <v>63</v>
      </c>
      <c r="Y9" s="19">
        <v>6.26</v>
      </c>
      <c r="Z9" s="19">
        <v>0.6</v>
      </c>
      <c r="AA9" s="20"/>
      <c r="AB9" s="20"/>
      <c r="AC9" s="20"/>
      <c r="AD9" s="21"/>
      <c r="AE9" s="21">
        <v>423</v>
      </c>
      <c r="AF9" s="21">
        <v>545</v>
      </c>
      <c r="AG9" s="21">
        <v>417</v>
      </c>
      <c r="AH9" t="s">
        <v>120</v>
      </c>
      <c r="AI9" s="24">
        <v>487</v>
      </c>
      <c r="AJ9" s="24">
        <v>492</v>
      </c>
      <c r="AK9" s="24">
        <v>496</v>
      </c>
      <c r="AL9" s="24">
        <v>485</v>
      </c>
      <c r="AM9" s="21"/>
      <c r="AN9" s="21"/>
      <c r="AO9" s="21"/>
      <c r="AP9" s="21"/>
      <c r="AQ9" s="21"/>
      <c r="AR9" s="21"/>
      <c r="AS9" s="21"/>
      <c r="BC9" s="9">
        <v>417</v>
      </c>
      <c r="BD9" s="9" t="s">
        <v>120</v>
      </c>
      <c r="BE9" s="9">
        <f t="shared" si="1"/>
        <v>-5</v>
      </c>
      <c r="BF9" s="9">
        <f t="shared" si="2"/>
        <v>11</v>
      </c>
      <c r="BG9" s="9">
        <f t="shared" si="3"/>
        <v>-128</v>
      </c>
      <c r="BJ9" t="b">
        <f t="shared" si="4"/>
        <v>1</v>
      </c>
      <c r="BK9" t="b">
        <f t="shared" si="5"/>
        <v>1</v>
      </c>
      <c r="BL9" s="48" t="b">
        <f t="shared" si="6"/>
        <v>0</v>
      </c>
      <c r="BM9" t="b">
        <f t="shared" si="16"/>
        <v>0</v>
      </c>
      <c r="BN9" t="b">
        <f t="shared" si="7"/>
        <v>0</v>
      </c>
      <c r="BP9" t="b">
        <f t="shared" si="8"/>
        <v>1</v>
      </c>
      <c r="BQ9" t="b">
        <v>1</v>
      </c>
      <c r="BR9" s="28" t="b">
        <f t="shared" si="9"/>
        <v>1</v>
      </c>
      <c r="BS9" s="28" t="b">
        <v>1</v>
      </c>
      <c r="BU9" t="b">
        <f t="shared" si="10"/>
        <v>1</v>
      </c>
      <c r="BV9" t="b">
        <f t="shared" si="11"/>
        <v>1</v>
      </c>
      <c r="BW9" s="48" t="b">
        <f t="shared" si="0"/>
        <v>0</v>
      </c>
      <c r="BX9" t="b">
        <f t="shared" si="12"/>
        <v>0</v>
      </c>
      <c r="BY9" t="b">
        <f t="shared" si="13"/>
        <v>0</v>
      </c>
      <c r="CA9" t="b">
        <f t="shared" si="14"/>
        <v>1</v>
      </c>
      <c r="CB9" t="b">
        <v>1</v>
      </c>
      <c r="CC9" s="28" t="b">
        <f t="shared" si="15"/>
        <v>1</v>
      </c>
      <c r="CD9" s="28" t="b">
        <v>1</v>
      </c>
      <c r="CF9" s="8" t="s">
        <v>239</v>
      </c>
      <c r="CG9">
        <v>40</v>
      </c>
      <c r="CH9" s="18">
        <v>6.88</v>
      </c>
      <c r="CI9">
        <f t="shared" si="17"/>
        <v>49.05523255813954</v>
      </c>
    </row>
    <row r="10" spans="1:87" ht="12.75">
      <c r="A10" s="1"/>
      <c r="B10" s="1">
        <v>110</v>
      </c>
      <c r="C10" s="26" t="s">
        <v>142</v>
      </c>
      <c r="D10" s="2">
        <v>31604</v>
      </c>
      <c r="E10" s="17"/>
      <c r="F10" s="16" t="s">
        <v>143</v>
      </c>
      <c r="G10" s="16"/>
      <c r="H10" s="8" t="s">
        <v>118</v>
      </c>
      <c r="I10" s="8"/>
      <c r="J10" s="8" t="s">
        <v>241</v>
      </c>
      <c r="K10" s="18">
        <v>-3.75</v>
      </c>
      <c r="L10" s="18">
        <v>-5.25</v>
      </c>
      <c r="M10" s="17">
        <v>40</v>
      </c>
      <c r="N10" s="18">
        <v>6.39</v>
      </c>
      <c r="O10" s="18">
        <v>5.6</v>
      </c>
      <c r="P10" s="8">
        <v>105</v>
      </c>
      <c r="Q10" s="8">
        <v>6</v>
      </c>
      <c r="R10" s="8"/>
      <c r="S10" s="8">
        <v>2</v>
      </c>
      <c r="T10" s="19"/>
      <c r="U10" s="19">
        <v>6.92</v>
      </c>
      <c r="V10" s="19">
        <v>62</v>
      </c>
      <c r="W10" s="19">
        <v>6.48</v>
      </c>
      <c r="X10" s="19">
        <v>152</v>
      </c>
      <c r="Y10" s="19">
        <v>5.95</v>
      </c>
      <c r="Z10" s="19">
        <v>1.27</v>
      </c>
      <c r="AA10" s="20"/>
      <c r="AB10" s="20"/>
      <c r="AC10" s="20"/>
      <c r="AD10" s="21"/>
      <c r="AE10" s="21">
        <v>417</v>
      </c>
      <c r="AF10" s="21">
        <v>505</v>
      </c>
      <c r="AG10" s="21">
        <v>409</v>
      </c>
      <c r="AH10" t="s">
        <v>120</v>
      </c>
      <c r="AI10" s="24">
        <v>447</v>
      </c>
      <c r="AJ10" s="24">
        <v>480</v>
      </c>
      <c r="AK10" s="24">
        <v>443</v>
      </c>
      <c r="AL10" s="24">
        <v>479</v>
      </c>
      <c r="AM10" s="21"/>
      <c r="AN10" s="21"/>
      <c r="AO10" s="21"/>
      <c r="AP10" s="21"/>
      <c r="AQ10" s="21"/>
      <c r="AR10" s="21"/>
      <c r="AS10" s="21"/>
      <c r="BC10" s="9">
        <v>409</v>
      </c>
      <c r="BD10" s="9" t="s">
        <v>120</v>
      </c>
      <c r="BE10" s="9">
        <f t="shared" si="1"/>
        <v>-33</v>
      </c>
      <c r="BF10" s="9">
        <f t="shared" si="2"/>
        <v>-36</v>
      </c>
      <c r="BG10" s="9">
        <f t="shared" si="3"/>
        <v>-96</v>
      </c>
      <c r="BJ10" t="b">
        <f t="shared" si="4"/>
        <v>0</v>
      </c>
      <c r="BK10" t="b">
        <f t="shared" si="5"/>
        <v>1</v>
      </c>
      <c r="BL10" s="48" t="b">
        <f t="shared" si="6"/>
        <v>0</v>
      </c>
      <c r="BM10" t="b">
        <f t="shared" si="16"/>
        <v>0</v>
      </c>
      <c r="BN10" t="b">
        <f t="shared" si="7"/>
        <v>0</v>
      </c>
      <c r="BP10" t="b">
        <f t="shared" si="8"/>
        <v>1</v>
      </c>
      <c r="BQ10" t="b">
        <v>0</v>
      </c>
      <c r="BR10" s="28" t="b">
        <f t="shared" si="9"/>
        <v>1</v>
      </c>
      <c r="BS10" s="28" t="b">
        <v>0</v>
      </c>
      <c r="BU10" t="b">
        <f t="shared" si="10"/>
        <v>1</v>
      </c>
      <c r="BV10" t="b">
        <f t="shared" si="11"/>
        <v>1</v>
      </c>
      <c r="BW10" s="48" t="b">
        <f t="shared" si="0"/>
        <v>0</v>
      </c>
      <c r="BX10" t="b">
        <f t="shared" si="12"/>
        <v>0</v>
      </c>
      <c r="BY10" t="b">
        <f t="shared" si="13"/>
        <v>0</v>
      </c>
      <c r="CA10" t="b">
        <f t="shared" si="14"/>
        <v>1</v>
      </c>
      <c r="CB10" t="b">
        <v>1</v>
      </c>
      <c r="CC10" s="28" t="b">
        <f t="shared" si="15"/>
        <v>1</v>
      </c>
      <c r="CD10" s="28" t="b">
        <v>1</v>
      </c>
      <c r="CF10" s="8" t="s">
        <v>241</v>
      </c>
      <c r="CG10">
        <v>35</v>
      </c>
      <c r="CH10" s="18">
        <v>5.6</v>
      </c>
      <c r="CI10">
        <f t="shared" si="17"/>
        <v>60.267857142857146</v>
      </c>
    </row>
    <row r="11" spans="1:87" ht="12.75">
      <c r="A11" s="1"/>
      <c r="B11" s="1">
        <v>110</v>
      </c>
      <c r="C11" s="26" t="s">
        <v>142</v>
      </c>
      <c r="D11" s="2">
        <v>31604</v>
      </c>
      <c r="E11" s="17"/>
      <c r="F11" s="16" t="s">
        <v>143</v>
      </c>
      <c r="G11" s="16"/>
      <c r="H11" s="8" t="s">
        <v>122</v>
      </c>
      <c r="I11" s="8"/>
      <c r="J11" s="8" t="s">
        <v>241</v>
      </c>
      <c r="K11" s="18">
        <v>-12.5</v>
      </c>
      <c r="L11" s="18">
        <v>-2.75</v>
      </c>
      <c r="M11" s="17">
        <v>160</v>
      </c>
      <c r="N11" s="18">
        <v>6.49</v>
      </c>
      <c r="O11" s="18">
        <v>5.6</v>
      </c>
      <c r="P11" s="8">
        <v>70</v>
      </c>
      <c r="Q11" s="8">
        <v>6.05</v>
      </c>
      <c r="R11" s="8"/>
      <c r="S11" s="8">
        <v>2</v>
      </c>
      <c r="T11" s="19"/>
      <c r="U11" s="19">
        <v>6.37</v>
      </c>
      <c r="V11" s="19">
        <v>107</v>
      </c>
      <c r="W11" s="19">
        <v>6.05</v>
      </c>
      <c r="X11" s="19">
        <v>17</v>
      </c>
      <c r="Y11" s="19">
        <v>5.76</v>
      </c>
      <c r="Z11" s="19">
        <v>1.99</v>
      </c>
      <c r="AA11" s="20"/>
      <c r="AB11" s="20"/>
      <c r="AC11" s="20"/>
      <c r="AD11" s="21"/>
      <c r="AE11" s="21">
        <v>375</v>
      </c>
      <c r="AF11" s="21">
        <v>512</v>
      </c>
      <c r="AG11" s="21">
        <v>368</v>
      </c>
      <c r="AH11" t="s">
        <v>120</v>
      </c>
      <c r="AI11" s="24">
        <v>438</v>
      </c>
      <c r="AJ11" s="24">
        <v>470</v>
      </c>
      <c r="AK11" s="24">
        <v>444</v>
      </c>
      <c r="AL11" s="24">
        <v>458</v>
      </c>
      <c r="AM11" s="21"/>
      <c r="AN11" s="21"/>
      <c r="AO11" s="21"/>
      <c r="AP11" s="21"/>
      <c r="AQ11" s="21"/>
      <c r="AR11" s="21"/>
      <c r="AS11" s="21"/>
      <c r="BC11" s="9">
        <v>368</v>
      </c>
      <c r="BD11" s="9" t="s">
        <v>120</v>
      </c>
      <c r="BE11" s="9">
        <f t="shared" si="1"/>
        <v>-32</v>
      </c>
      <c r="BF11" s="9">
        <f t="shared" si="2"/>
        <v>-14</v>
      </c>
      <c r="BG11" s="9">
        <f t="shared" si="3"/>
        <v>-144</v>
      </c>
      <c r="BJ11" t="b">
        <f t="shared" si="4"/>
        <v>1</v>
      </c>
      <c r="BK11" t="b">
        <f t="shared" si="5"/>
        <v>1</v>
      </c>
      <c r="BL11" s="48" t="b">
        <f t="shared" si="6"/>
        <v>0</v>
      </c>
      <c r="BM11" t="b">
        <f t="shared" si="16"/>
        <v>0</v>
      </c>
      <c r="BN11" t="b">
        <f t="shared" si="7"/>
        <v>0</v>
      </c>
      <c r="BP11" t="b">
        <f t="shared" si="8"/>
        <v>1</v>
      </c>
      <c r="BQ11" t="b">
        <v>1</v>
      </c>
      <c r="BR11" s="28" t="b">
        <f t="shared" si="9"/>
        <v>1</v>
      </c>
      <c r="BS11" s="28" t="b">
        <v>1</v>
      </c>
      <c r="BU11" t="b">
        <f t="shared" si="10"/>
        <v>1</v>
      </c>
      <c r="BV11" t="b">
        <f t="shared" si="11"/>
        <v>1</v>
      </c>
      <c r="BW11" s="50" t="b">
        <f t="shared" si="0"/>
        <v>0</v>
      </c>
      <c r="BX11" t="b">
        <f t="shared" si="12"/>
        <v>0</v>
      </c>
      <c r="BY11" t="b">
        <f t="shared" si="13"/>
        <v>0</v>
      </c>
      <c r="CA11" t="b">
        <f t="shared" si="14"/>
        <v>1</v>
      </c>
      <c r="CB11" t="b">
        <v>1</v>
      </c>
      <c r="CC11" s="28" t="b">
        <f t="shared" si="15"/>
        <v>1</v>
      </c>
      <c r="CD11" s="28" t="b">
        <v>1</v>
      </c>
      <c r="CF11" s="8" t="s">
        <v>241</v>
      </c>
      <c r="CG11">
        <v>35</v>
      </c>
      <c r="CH11" s="18">
        <v>5.6</v>
      </c>
      <c r="CI11">
        <f t="shared" si="17"/>
        <v>60.267857142857146</v>
      </c>
    </row>
    <row r="12" spans="1:87" ht="12.75">
      <c r="A12" s="1"/>
      <c r="B12" s="1">
        <v>111</v>
      </c>
      <c r="C12" s="26" t="s">
        <v>144</v>
      </c>
      <c r="D12" s="2" t="s">
        <v>145</v>
      </c>
      <c r="E12" s="4"/>
      <c r="F12" s="2">
        <v>38844</v>
      </c>
      <c r="G12" s="2"/>
      <c r="H12" s="1" t="s">
        <v>122</v>
      </c>
      <c r="I12" s="1"/>
      <c r="J12" s="1" t="s">
        <v>110</v>
      </c>
      <c r="K12" s="46">
        <v>1</v>
      </c>
      <c r="L12" s="3">
        <v>-9</v>
      </c>
      <c r="M12" s="4">
        <v>85</v>
      </c>
      <c r="N12" s="3">
        <v>8.09</v>
      </c>
      <c r="O12" s="3">
        <v>6.44</v>
      </c>
      <c r="P12" s="8">
        <v>85</v>
      </c>
      <c r="Q12" s="8">
        <v>7.27</v>
      </c>
      <c r="R12" s="8"/>
      <c r="S12" s="8">
        <v>2</v>
      </c>
      <c r="T12" s="19"/>
      <c r="U12" s="19">
        <v>7.7</v>
      </c>
      <c r="V12" s="19">
        <v>93</v>
      </c>
      <c r="W12" s="19">
        <v>6.29</v>
      </c>
      <c r="X12" s="19">
        <v>3</v>
      </c>
      <c r="Y12" s="19">
        <v>6.09</v>
      </c>
      <c r="Z12" s="19">
        <v>2.57</v>
      </c>
      <c r="AA12" s="20"/>
      <c r="AB12" s="20"/>
      <c r="AC12" s="20"/>
      <c r="AD12" s="21"/>
      <c r="AE12" s="21">
        <v>528</v>
      </c>
      <c r="AF12" s="21">
        <v>590</v>
      </c>
      <c r="AG12" s="21">
        <v>525</v>
      </c>
      <c r="AH12" t="s">
        <v>120</v>
      </c>
      <c r="AI12" s="24">
        <v>556</v>
      </c>
      <c r="AJ12" s="24">
        <v>547</v>
      </c>
      <c r="AK12" s="24">
        <v>549</v>
      </c>
      <c r="AL12" s="24">
        <v>552</v>
      </c>
      <c r="AM12" s="21"/>
      <c r="AN12" s="21"/>
      <c r="AO12" s="21"/>
      <c r="AP12" s="21"/>
      <c r="AQ12" s="21"/>
      <c r="AR12" s="21"/>
      <c r="AS12" s="21"/>
      <c r="BC12" s="9">
        <v>525</v>
      </c>
      <c r="BD12" s="9" t="s">
        <v>120</v>
      </c>
      <c r="BE12" s="9">
        <f t="shared" si="1"/>
        <v>9</v>
      </c>
      <c r="BF12" s="9">
        <f t="shared" si="2"/>
        <v>-3</v>
      </c>
      <c r="BG12" s="9">
        <f t="shared" si="3"/>
        <v>-65</v>
      </c>
      <c r="BJ12" t="b">
        <f t="shared" si="4"/>
        <v>0</v>
      </c>
      <c r="BK12" t="b">
        <f t="shared" si="5"/>
        <v>0</v>
      </c>
      <c r="BL12" s="48" t="b">
        <f t="shared" si="6"/>
        <v>0</v>
      </c>
      <c r="BM12" t="b">
        <f t="shared" si="16"/>
        <v>0</v>
      </c>
      <c r="BN12" t="b">
        <f t="shared" si="7"/>
        <v>0</v>
      </c>
      <c r="BP12" t="b">
        <f t="shared" si="8"/>
        <v>0</v>
      </c>
      <c r="BQ12" t="b">
        <v>0</v>
      </c>
      <c r="BR12" s="28" t="b">
        <f t="shared" si="9"/>
        <v>0</v>
      </c>
      <c r="BS12" s="28" t="b">
        <v>0</v>
      </c>
      <c r="BU12" t="b">
        <f t="shared" si="10"/>
        <v>0</v>
      </c>
      <c r="BV12" t="b">
        <f t="shared" si="11"/>
        <v>0</v>
      </c>
      <c r="BW12" s="50" t="b">
        <f t="shared" si="0"/>
        <v>0</v>
      </c>
      <c r="BX12" t="b">
        <f t="shared" si="12"/>
        <v>0</v>
      </c>
      <c r="BY12" t="b">
        <f t="shared" si="13"/>
        <v>0</v>
      </c>
      <c r="CA12" t="b">
        <f t="shared" si="14"/>
        <v>0</v>
      </c>
      <c r="CB12" t="b">
        <v>0</v>
      </c>
      <c r="CC12" s="28" t="b">
        <f t="shared" si="15"/>
        <v>0</v>
      </c>
      <c r="CD12" s="28" t="b">
        <v>0</v>
      </c>
      <c r="CF12" s="1" t="s">
        <v>110</v>
      </c>
      <c r="CG12">
        <v>25</v>
      </c>
      <c r="CH12" s="3">
        <v>6.44</v>
      </c>
      <c r="CI12">
        <f t="shared" si="17"/>
        <v>52.40683229813664</v>
      </c>
    </row>
    <row r="13" spans="1:87" ht="12.75">
      <c r="A13" s="1"/>
      <c r="B13" s="1">
        <v>115</v>
      </c>
      <c r="C13" s="26" t="s">
        <v>153</v>
      </c>
      <c r="D13" s="2">
        <v>17209</v>
      </c>
      <c r="E13" s="4"/>
      <c r="F13" s="2" t="s">
        <v>154</v>
      </c>
      <c r="G13" s="2"/>
      <c r="H13" s="1" t="s">
        <v>118</v>
      </c>
      <c r="I13" s="1"/>
      <c r="J13" s="1" t="s">
        <v>111</v>
      </c>
      <c r="K13" s="46">
        <v>3.75</v>
      </c>
      <c r="L13" s="3">
        <v>-2.25</v>
      </c>
      <c r="M13" s="4">
        <v>45</v>
      </c>
      <c r="N13" s="3">
        <v>7.38</v>
      </c>
      <c r="O13" s="3">
        <v>6.86</v>
      </c>
      <c r="P13" s="8">
        <v>130</v>
      </c>
      <c r="Q13" s="8">
        <v>7.12</v>
      </c>
      <c r="R13" s="8"/>
      <c r="S13" s="8">
        <v>2</v>
      </c>
      <c r="T13" s="19"/>
      <c r="U13" s="19"/>
      <c r="V13" s="19"/>
      <c r="W13" s="19"/>
      <c r="X13" s="19"/>
      <c r="Y13" s="19"/>
      <c r="Z13" s="19"/>
      <c r="AA13" s="20"/>
      <c r="AB13" s="20"/>
      <c r="AC13" s="20"/>
      <c r="AD13" s="21"/>
      <c r="AE13" s="21">
        <v>494</v>
      </c>
      <c r="AF13" s="21">
        <v>583</v>
      </c>
      <c r="AG13" s="21">
        <v>455</v>
      </c>
      <c r="AH13" t="s">
        <v>120</v>
      </c>
      <c r="AI13" s="24">
        <v>516</v>
      </c>
      <c r="AJ13" s="24">
        <v>536</v>
      </c>
      <c r="AK13" s="24">
        <v>473</v>
      </c>
      <c r="AL13" s="24">
        <v>576</v>
      </c>
      <c r="AM13" s="21"/>
      <c r="AN13" s="21"/>
      <c r="AO13" s="21"/>
      <c r="AP13" s="21"/>
      <c r="AQ13" s="21"/>
      <c r="AR13" s="21"/>
      <c r="AS13" s="21"/>
      <c r="BC13" s="9">
        <v>455</v>
      </c>
      <c r="BD13" s="9" t="s">
        <v>120</v>
      </c>
      <c r="BE13" s="9">
        <f t="shared" si="1"/>
        <v>-20</v>
      </c>
      <c r="BF13" s="9">
        <f t="shared" si="2"/>
        <v>-103</v>
      </c>
      <c r="BG13" s="9">
        <f t="shared" si="3"/>
        <v>-128</v>
      </c>
      <c r="BJ13" t="b">
        <f t="shared" si="4"/>
        <v>1</v>
      </c>
      <c r="BK13" t="b">
        <f t="shared" si="5"/>
        <v>1</v>
      </c>
      <c r="BL13" s="48" t="b">
        <f t="shared" si="6"/>
        <v>0</v>
      </c>
      <c r="BM13" t="b">
        <f t="shared" si="16"/>
        <v>0</v>
      </c>
      <c r="BN13" t="b">
        <f t="shared" si="7"/>
        <v>1</v>
      </c>
      <c r="BP13" t="b">
        <f t="shared" si="8"/>
        <v>1</v>
      </c>
      <c r="BQ13" t="b">
        <v>1</v>
      </c>
      <c r="BR13" s="28" t="b">
        <f t="shared" si="9"/>
        <v>1</v>
      </c>
      <c r="BS13" s="28" t="b">
        <v>1</v>
      </c>
      <c r="BU13" t="b">
        <f t="shared" si="10"/>
        <v>1</v>
      </c>
      <c r="BV13" t="b">
        <f t="shared" si="11"/>
        <v>1</v>
      </c>
      <c r="BW13" s="50" t="b">
        <f t="shared" si="0"/>
        <v>0</v>
      </c>
      <c r="BX13" t="b">
        <f t="shared" si="12"/>
        <v>0</v>
      </c>
      <c r="BY13" t="b">
        <f t="shared" si="13"/>
        <v>1</v>
      </c>
      <c r="CA13" t="b">
        <f t="shared" si="14"/>
        <v>1</v>
      </c>
      <c r="CB13" t="b">
        <v>1</v>
      </c>
      <c r="CC13" s="28" t="b">
        <f t="shared" si="15"/>
        <v>1</v>
      </c>
      <c r="CD13" s="28" t="b">
        <v>1</v>
      </c>
      <c r="CF13" s="1" t="s">
        <v>111</v>
      </c>
      <c r="CG13">
        <v>20</v>
      </c>
      <c r="CH13" s="3">
        <v>6.86</v>
      </c>
      <c r="CI13">
        <f t="shared" si="17"/>
        <v>49.19825072886297</v>
      </c>
    </row>
    <row r="14" spans="1:87" ht="12.75">
      <c r="A14" s="1"/>
      <c r="B14" s="1">
        <v>116</v>
      </c>
      <c r="C14" s="26" t="s">
        <v>155</v>
      </c>
      <c r="D14" s="2">
        <v>18354</v>
      </c>
      <c r="E14" s="4"/>
      <c r="F14" s="2" t="s">
        <v>156</v>
      </c>
      <c r="G14" s="2"/>
      <c r="H14" s="1" t="s">
        <v>118</v>
      </c>
      <c r="I14" s="1"/>
      <c r="J14" s="1" t="s">
        <v>240</v>
      </c>
      <c r="K14" s="3">
        <v>-5</v>
      </c>
      <c r="L14" s="3">
        <v>0</v>
      </c>
      <c r="M14" s="4">
        <v>0</v>
      </c>
      <c r="N14" s="3">
        <v>7.66</v>
      </c>
      <c r="O14" s="3">
        <v>7.17</v>
      </c>
      <c r="P14" s="8">
        <v>135</v>
      </c>
      <c r="Q14" s="8">
        <v>7.42</v>
      </c>
      <c r="R14" s="8"/>
      <c r="S14" s="8">
        <v>2</v>
      </c>
      <c r="T14" s="19"/>
      <c r="U14" s="19">
        <v>7.42</v>
      </c>
      <c r="V14" s="19">
        <v>38</v>
      </c>
      <c r="W14" s="19">
        <v>6.98</v>
      </c>
      <c r="X14" s="19">
        <v>128</v>
      </c>
      <c r="Y14" s="19">
        <v>6.56</v>
      </c>
      <c r="Z14" s="19">
        <v>1.73</v>
      </c>
      <c r="AA14" s="20"/>
      <c r="AB14" s="20"/>
      <c r="AC14" s="20"/>
      <c r="AD14" s="21"/>
      <c r="AE14" s="21">
        <v>505</v>
      </c>
      <c r="AF14" s="21">
        <v>624</v>
      </c>
      <c r="AG14" s="21">
        <v>492</v>
      </c>
      <c r="AH14" t="s">
        <v>120</v>
      </c>
      <c r="AI14" s="24">
        <v>628</v>
      </c>
      <c r="AJ14" s="24">
        <v>578</v>
      </c>
      <c r="AK14" s="24">
        <v>522</v>
      </c>
      <c r="AL14" s="24">
        <v>578</v>
      </c>
      <c r="AM14" s="21"/>
      <c r="AN14" s="21"/>
      <c r="AO14" s="21"/>
      <c r="AP14" s="21"/>
      <c r="AQ14" s="21"/>
      <c r="AR14" s="21"/>
      <c r="AS14" s="21"/>
      <c r="BC14" s="9">
        <v>492</v>
      </c>
      <c r="BD14" s="9" t="s">
        <v>120</v>
      </c>
      <c r="BE14" s="9">
        <f t="shared" si="1"/>
        <v>50</v>
      </c>
      <c r="BF14" s="9">
        <f t="shared" si="2"/>
        <v>-56</v>
      </c>
      <c r="BG14" s="9">
        <f t="shared" si="3"/>
        <v>-132</v>
      </c>
      <c r="BJ14" t="b">
        <f t="shared" si="4"/>
        <v>1</v>
      </c>
      <c r="BK14" t="b">
        <f t="shared" si="5"/>
        <v>0</v>
      </c>
      <c r="BL14" s="48" t="b">
        <f t="shared" si="6"/>
        <v>0</v>
      </c>
      <c r="BM14" t="b">
        <f t="shared" si="16"/>
        <v>0</v>
      </c>
      <c r="BN14" t="b">
        <f t="shared" si="7"/>
        <v>1</v>
      </c>
      <c r="BP14" t="b">
        <f t="shared" si="8"/>
        <v>1</v>
      </c>
      <c r="BQ14" t="b">
        <v>1</v>
      </c>
      <c r="BR14" s="28" t="b">
        <f t="shared" si="9"/>
        <v>1</v>
      </c>
      <c r="BS14" s="28" t="b">
        <v>1</v>
      </c>
      <c r="BU14" t="b">
        <f t="shared" si="10"/>
        <v>1</v>
      </c>
      <c r="BV14" t="b">
        <f t="shared" si="11"/>
        <v>0</v>
      </c>
      <c r="BW14" s="50" t="b">
        <f t="shared" si="0"/>
        <v>0</v>
      </c>
      <c r="BX14" t="b">
        <f t="shared" si="12"/>
        <v>0</v>
      </c>
      <c r="BY14" t="b">
        <f t="shared" si="13"/>
        <v>1</v>
      </c>
      <c r="CA14" t="b">
        <f t="shared" si="14"/>
        <v>1</v>
      </c>
      <c r="CB14" t="b">
        <v>1</v>
      </c>
      <c r="CC14" s="28" t="b">
        <f t="shared" si="15"/>
        <v>1</v>
      </c>
      <c r="CD14" s="28" t="b">
        <v>1</v>
      </c>
      <c r="CF14" s="1" t="s">
        <v>240</v>
      </c>
      <c r="CG14">
        <v>50</v>
      </c>
      <c r="CH14" s="3">
        <v>7.17</v>
      </c>
      <c r="CI14">
        <f t="shared" si="17"/>
        <v>47.07112970711297</v>
      </c>
    </row>
    <row r="15" spans="1:87" ht="12.75">
      <c r="A15" s="1"/>
      <c r="B15" s="1">
        <v>116</v>
      </c>
      <c r="C15" s="26" t="s">
        <v>155</v>
      </c>
      <c r="D15" s="2">
        <v>18354</v>
      </c>
      <c r="E15" s="4"/>
      <c r="F15" s="2" t="s">
        <v>156</v>
      </c>
      <c r="G15" s="2"/>
      <c r="H15" s="1" t="s">
        <v>122</v>
      </c>
      <c r="I15" s="1"/>
      <c r="J15" s="1" t="s">
        <v>240</v>
      </c>
      <c r="K15" s="3">
        <v>-10</v>
      </c>
      <c r="L15" s="3">
        <v>-2</v>
      </c>
      <c r="M15" s="4">
        <v>130</v>
      </c>
      <c r="N15" s="3">
        <v>6.88</v>
      </c>
      <c r="O15" s="3">
        <v>6.45</v>
      </c>
      <c r="P15" s="8">
        <v>45</v>
      </c>
      <c r="Q15" s="8">
        <v>6.67</v>
      </c>
      <c r="R15" s="8"/>
      <c r="S15" s="8">
        <v>2</v>
      </c>
      <c r="T15" s="19"/>
      <c r="U15" s="19">
        <v>6.79</v>
      </c>
      <c r="V15" s="19">
        <v>96</v>
      </c>
      <c r="W15" s="19">
        <v>6.36</v>
      </c>
      <c r="X15" s="19">
        <v>6</v>
      </c>
      <c r="Y15" s="19">
        <v>6.04</v>
      </c>
      <c r="Z15" s="19">
        <v>2.16</v>
      </c>
      <c r="AA15" s="20"/>
      <c r="AB15" s="20"/>
      <c r="AC15" s="20"/>
      <c r="AD15" s="21"/>
      <c r="AE15" s="21">
        <v>455</v>
      </c>
      <c r="AF15" s="21">
        <v>570</v>
      </c>
      <c r="AG15" s="21">
        <v>448</v>
      </c>
      <c r="AH15" t="s">
        <v>120</v>
      </c>
      <c r="AI15" s="24">
        <v>483</v>
      </c>
      <c r="AJ15" s="24">
        <v>524</v>
      </c>
      <c r="AK15" s="24">
        <v>481</v>
      </c>
      <c r="AL15" s="24">
        <v>522</v>
      </c>
      <c r="AM15" s="21"/>
      <c r="AN15" s="21"/>
      <c r="AO15" s="21"/>
      <c r="AP15" s="21"/>
      <c r="AQ15" s="21"/>
      <c r="AR15" s="21"/>
      <c r="AS15" s="21"/>
      <c r="BC15" s="9">
        <v>448</v>
      </c>
      <c r="BD15" s="9" t="s">
        <v>120</v>
      </c>
      <c r="BE15" s="9">
        <f t="shared" si="1"/>
        <v>-41</v>
      </c>
      <c r="BF15" s="9">
        <f t="shared" si="2"/>
        <v>-41</v>
      </c>
      <c r="BG15" s="9">
        <f t="shared" si="3"/>
        <v>-122</v>
      </c>
      <c r="BJ15" t="b">
        <f t="shared" si="4"/>
        <v>1</v>
      </c>
      <c r="BK15" t="b">
        <f t="shared" si="5"/>
        <v>1</v>
      </c>
      <c r="BL15" s="48" t="b">
        <f t="shared" si="6"/>
        <v>0</v>
      </c>
      <c r="BM15" t="b">
        <f t="shared" si="16"/>
        <v>0</v>
      </c>
      <c r="BN15" t="b">
        <f t="shared" si="7"/>
        <v>0</v>
      </c>
      <c r="BP15" t="b">
        <f t="shared" si="8"/>
        <v>1</v>
      </c>
      <c r="BQ15" t="b">
        <v>1</v>
      </c>
      <c r="BR15" s="28" t="b">
        <f t="shared" si="9"/>
        <v>1</v>
      </c>
      <c r="BS15" s="28" t="b">
        <v>1</v>
      </c>
      <c r="BU15" t="b">
        <f t="shared" si="10"/>
        <v>1</v>
      </c>
      <c r="BV15" t="b">
        <f t="shared" si="11"/>
        <v>1</v>
      </c>
      <c r="BW15" s="50" t="b">
        <f t="shared" si="0"/>
        <v>0</v>
      </c>
      <c r="BX15" t="b">
        <f t="shared" si="12"/>
        <v>1</v>
      </c>
      <c r="BY15" t="b">
        <f t="shared" si="13"/>
        <v>1</v>
      </c>
      <c r="CA15" t="b">
        <f t="shared" si="14"/>
        <v>1</v>
      </c>
      <c r="CB15" t="b">
        <v>1</v>
      </c>
      <c r="CC15" s="28" t="b">
        <f t="shared" si="15"/>
        <v>1</v>
      </c>
      <c r="CD15" s="28" t="b">
        <v>1</v>
      </c>
      <c r="CF15" s="1" t="s">
        <v>240</v>
      </c>
      <c r="CG15">
        <v>50</v>
      </c>
      <c r="CH15" s="3">
        <v>6.45</v>
      </c>
      <c r="CI15">
        <f t="shared" si="17"/>
        <v>52.325581395348834</v>
      </c>
    </row>
    <row r="16" spans="1:87" ht="12.75">
      <c r="A16" s="1"/>
      <c r="B16" s="1">
        <v>117</v>
      </c>
      <c r="C16" s="26" t="s">
        <v>157</v>
      </c>
      <c r="D16" s="2">
        <v>13246</v>
      </c>
      <c r="E16" s="4"/>
      <c r="F16" s="2" t="s">
        <v>158</v>
      </c>
      <c r="G16" s="2"/>
      <c r="H16" s="1" t="s">
        <v>122</v>
      </c>
      <c r="I16" s="1"/>
      <c r="J16" s="1" t="s">
        <v>243</v>
      </c>
      <c r="K16" s="3">
        <v>-33</v>
      </c>
      <c r="L16" s="3">
        <v>-6</v>
      </c>
      <c r="M16" s="4">
        <v>50</v>
      </c>
      <c r="N16" s="3">
        <v>7.9</v>
      </c>
      <c r="O16" s="3">
        <v>7.25</v>
      </c>
      <c r="P16" s="8">
        <v>73</v>
      </c>
      <c r="Q16" s="8">
        <v>7.58</v>
      </c>
      <c r="R16" s="8"/>
      <c r="S16" s="8">
        <v>2</v>
      </c>
      <c r="T16" s="19"/>
      <c r="U16" s="19">
        <v>7.21</v>
      </c>
      <c r="V16" s="19">
        <v>141</v>
      </c>
      <c r="W16" s="19">
        <v>6.57</v>
      </c>
      <c r="X16" s="19">
        <v>51</v>
      </c>
      <c r="Y16" s="19">
        <v>6.29</v>
      </c>
      <c r="Z16" s="19">
        <v>1.88</v>
      </c>
      <c r="AA16" s="20"/>
      <c r="AB16" s="20"/>
      <c r="AC16" s="20"/>
      <c r="AD16" s="21"/>
      <c r="AE16" s="21">
        <v>549</v>
      </c>
      <c r="AF16" s="21">
        <v>625</v>
      </c>
      <c r="AG16" s="21">
        <v>517</v>
      </c>
      <c r="AH16" s="21" t="s">
        <v>119</v>
      </c>
      <c r="AI16" s="24">
        <v>526</v>
      </c>
      <c r="AJ16" s="24">
        <v>601</v>
      </c>
      <c r="AK16" s="24">
        <v>546</v>
      </c>
      <c r="AL16" s="24">
        <v>577</v>
      </c>
      <c r="AM16" s="21"/>
      <c r="AN16" s="21"/>
      <c r="AO16" s="21"/>
      <c r="AP16" s="21"/>
      <c r="AQ16" s="21"/>
      <c r="AR16" s="21"/>
      <c r="AS16" s="21"/>
      <c r="BC16" s="9">
        <v>517</v>
      </c>
      <c r="BD16" s="9" t="s">
        <v>119</v>
      </c>
      <c r="BE16" s="9">
        <f t="shared" si="1"/>
        <v>-75</v>
      </c>
      <c r="BF16" s="9">
        <f t="shared" si="2"/>
        <v>-31</v>
      </c>
      <c r="BG16" s="9">
        <f t="shared" si="3"/>
        <v>-108</v>
      </c>
      <c r="BJ16" t="b">
        <f t="shared" si="4"/>
        <v>1</v>
      </c>
      <c r="BK16" t="b">
        <f t="shared" si="5"/>
        <v>0</v>
      </c>
      <c r="BL16" s="48" t="b">
        <f t="shared" si="6"/>
        <v>1</v>
      </c>
      <c r="BM16" t="b">
        <f t="shared" si="16"/>
        <v>1</v>
      </c>
      <c r="BN16" t="b">
        <f t="shared" si="7"/>
        <v>0</v>
      </c>
      <c r="BP16" t="b">
        <f t="shared" si="8"/>
        <v>1</v>
      </c>
      <c r="BQ16" t="b">
        <v>1</v>
      </c>
      <c r="BR16" s="28" t="b">
        <f t="shared" si="9"/>
        <v>1</v>
      </c>
      <c r="BS16" s="28" t="b">
        <v>1</v>
      </c>
      <c r="BU16" t="b">
        <f t="shared" si="10"/>
        <v>1</v>
      </c>
      <c r="BV16" t="b">
        <f t="shared" si="11"/>
        <v>0</v>
      </c>
      <c r="BW16" s="50" t="b">
        <f t="shared" si="0"/>
        <v>1</v>
      </c>
      <c r="BX16" t="b">
        <f t="shared" si="12"/>
        <v>1</v>
      </c>
      <c r="BY16" t="b">
        <f t="shared" si="13"/>
        <v>0</v>
      </c>
      <c r="CA16" t="b">
        <f t="shared" si="14"/>
        <v>1</v>
      </c>
      <c r="CB16" t="b">
        <v>1</v>
      </c>
      <c r="CC16" s="28" t="b">
        <f t="shared" si="15"/>
        <v>1</v>
      </c>
      <c r="CD16" s="28" t="b">
        <v>1</v>
      </c>
      <c r="CF16" s="1" t="s">
        <v>243</v>
      </c>
      <c r="CG16">
        <v>400</v>
      </c>
      <c r="CH16" s="3">
        <v>7.25</v>
      </c>
      <c r="CI16">
        <f t="shared" si="17"/>
        <v>46.55172413793103</v>
      </c>
    </row>
    <row r="17" spans="1:87" ht="12.75">
      <c r="A17" s="1"/>
      <c r="B17" s="1">
        <v>119</v>
      </c>
      <c r="C17" s="26" t="s">
        <v>161</v>
      </c>
      <c r="D17" s="2">
        <v>17047</v>
      </c>
      <c r="E17" s="17"/>
      <c r="F17" s="2">
        <v>39028</v>
      </c>
      <c r="G17" s="16"/>
      <c r="H17" s="8" t="s">
        <v>118</v>
      </c>
      <c r="I17" s="8"/>
      <c r="J17" s="8" t="s">
        <v>244</v>
      </c>
      <c r="K17" s="18">
        <v>-11.25</v>
      </c>
      <c r="L17" s="18">
        <v>-2</v>
      </c>
      <c r="M17" s="17">
        <v>90</v>
      </c>
      <c r="N17" s="18">
        <v>7.59</v>
      </c>
      <c r="O17" s="18">
        <v>7.47</v>
      </c>
      <c r="P17" s="8">
        <v>60</v>
      </c>
      <c r="Q17" s="8">
        <v>7.53</v>
      </c>
      <c r="R17" s="8"/>
      <c r="S17" s="8">
        <v>2</v>
      </c>
      <c r="T17" s="19"/>
      <c r="U17" s="19">
        <v>7.21</v>
      </c>
      <c r="V17" s="19">
        <v>100</v>
      </c>
      <c r="W17" s="19">
        <v>7.14</v>
      </c>
      <c r="X17" s="19">
        <v>10</v>
      </c>
      <c r="Y17" s="19">
        <v>6.67</v>
      </c>
      <c r="Z17" s="19">
        <v>3.15</v>
      </c>
      <c r="AA17" s="20"/>
      <c r="AB17" s="20"/>
      <c r="AC17" s="20"/>
      <c r="AD17" s="21"/>
      <c r="AE17" s="21">
        <v>443</v>
      </c>
      <c r="AF17" s="21">
        <v>539</v>
      </c>
      <c r="AG17" s="21">
        <v>438</v>
      </c>
      <c r="AH17" t="s">
        <v>120</v>
      </c>
      <c r="AI17" s="24">
        <v>498</v>
      </c>
      <c r="AJ17" s="24">
        <v>496</v>
      </c>
      <c r="AK17" s="24">
        <v>492</v>
      </c>
      <c r="AL17" s="24">
        <v>495</v>
      </c>
      <c r="AM17" s="21"/>
      <c r="AN17" s="21"/>
      <c r="AO17" s="21"/>
      <c r="AP17" s="21"/>
      <c r="AQ17" s="21"/>
      <c r="AR17" s="21"/>
      <c r="AS17" s="21"/>
      <c r="BC17" s="9">
        <v>438</v>
      </c>
      <c r="BD17" s="9" t="s">
        <v>120</v>
      </c>
      <c r="BE17" s="9">
        <f t="shared" si="1"/>
        <v>2</v>
      </c>
      <c r="BF17" s="9">
        <f t="shared" si="2"/>
        <v>-3</v>
      </c>
      <c r="BG17" s="9">
        <f t="shared" si="3"/>
        <v>-101</v>
      </c>
      <c r="BJ17" t="b">
        <f t="shared" si="4"/>
        <v>1</v>
      </c>
      <c r="BK17" t="b">
        <f t="shared" si="5"/>
        <v>1</v>
      </c>
      <c r="BL17" s="48" t="b">
        <f t="shared" si="6"/>
        <v>0</v>
      </c>
      <c r="BM17" t="b">
        <f t="shared" si="16"/>
        <v>0</v>
      </c>
      <c r="BN17" t="b">
        <f t="shared" si="7"/>
        <v>0</v>
      </c>
      <c r="BP17" t="b">
        <f t="shared" si="8"/>
        <v>1</v>
      </c>
      <c r="BQ17" t="b">
        <v>1</v>
      </c>
      <c r="BR17" s="28" t="b">
        <f t="shared" si="9"/>
        <v>1</v>
      </c>
      <c r="BS17" s="28" t="b">
        <v>1</v>
      </c>
      <c r="BU17" t="b">
        <f t="shared" si="10"/>
        <v>1</v>
      </c>
      <c r="BV17" t="b">
        <f t="shared" si="11"/>
        <v>1</v>
      </c>
      <c r="BW17" s="50" t="b">
        <f t="shared" si="0"/>
        <v>0</v>
      </c>
      <c r="BX17" t="b">
        <f t="shared" si="12"/>
        <v>0</v>
      </c>
      <c r="BY17" t="b">
        <f t="shared" si="13"/>
        <v>0</v>
      </c>
      <c r="CA17" t="b">
        <f t="shared" si="14"/>
        <v>1</v>
      </c>
      <c r="CB17" t="b">
        <v>1</v>
      </c>
      <c r="CC17" s="28" t="b">
        <f t="shared" si="15"/>
        <v>1</v>
      </c>
      <c r="CD17" s="28" t="b">
        <v>1</v>
      </c>
      <c r="CF17" s="8" t="s">
        <v>244</v>
      </c>
      <c r="CG17">
        <v>55</v>
      </c>
      <c r="CH17" s="18">
        <v>7.47</v>
      </c>
      <c r="CI17">
        <f t="shared" si="17"/>
        <v>45.18072289156627</v>
      </c>
    </row>
    <row r="18" spans="1:87" ht="12.75">
      <c r="A18" s="1"/>
      <c r="B18" s="1">
        <v>119</v>
      </c>
      <c r="C18" s="26" t="s">
        <v>161</v>
      </c>
      <c r="D18" s="2">
        <v>17047</v>
      </c>
      <c r="E18" s="17"/>
      <c r="F18" s="2">
        <v>39028</v>
      </c>
      <c r="G18" s="16"/>
      <c r="H18" s="8" t="s">
        <v>122</v>
      </c>
      <c r="I18" s="8"/>
      <c r="J18" s="8" t="s">
        <v>242</v>
      </c>
      <c r="K18" s="18">
        <v>-13.5</v>
      </c>
      <c r="L18" s="18">
        <v>-2.5</v>
      </c>
      <c r="M18" s="17">
        <v>80</v>
      </c>
      <c r="N18" s="18">
        <v>7.52</v>
      </c>
      <c r="O18" s="18">
        <v>6.44</v>
      </c>
      <c r="P18" s="8">
        <v>130</v>
      </c>
      <c r="Q18" s="8">
        <v>6.98</v>
      </c>
      <c r="R18" s="8"/>
      <c r="S18" s="8">
        <v>2</v>
      </c>
      <c r="T18" s="19"/>
      <c r="U18" s="19">
        <v>7.69</v>
      </c>
      <c r="V18" s="19">
        <v>35</v>
      </c>
      <c r="W18" s="19">
        <v>7.06</v>
      </c>
      <c r="X18" s="19">
        <v>107</v>
      </c>
      <c r="Y18" s="19">
        <v>6.18</v>
      </c>
      <c r="Z18" s="19">
        <v>2.31</v>
      </c>
      <c r="AA18" s="20"/>
      <c r="AB18" s="20"/>
      <c r="AC18" s="20"/>
      <c r="AD18" s="21"/>
      <c r="AE18" s="21">
        <v>385</v>
      </c>
      <c r="AF18" s="21">
        <v>563</v>
      </c>
      <c r="AG18" s="21">
        <v>376</v>
      </c>
      <c r="AH18" t="s">
        <v>120</v>
      </c>
      <c r="AI18" s="24">
        <v>461</v>
      </c>
      <c r="AJ18" s="24">
        <v>492</v>
      </c>
      <c r="AK18" s="24">
        <v>464</v>
      </c>
      <c r="AL18" s="24">
        <v>489</v>
      </c>
      <c r="AM18" s="21"/>
      <c r="AN18" s="21"/>
      <c r="AO18" s="21"/>
      <c r="AP18" s="21"/>
      <c r="AQ18" s="21"/>
      <c r="AR18" s="21"/>
      <c r="AS18" s="21"/>
      <c r="BC18" s="9">
        <v>376</v>
      </c>
      <c r="BD18" s="9" t="s">
        <v>120</v>
      </c>
      <c r="BE18" s="9">
        <f t="shared" si="1"/>
        <v>-31</v>
      </c>
      <c r="BF18" s="9">
        <f t="shared" si="2"/>
        <v>-25</v>
      </c>
      <c r="BG18" s="9">
        <f t="shared" si="3"/>
        <v>-187</v>
      </c>
      <c r="BJ18" t="b">
        <f t="shared" si="4"/>
        <v>1</v>
      </c>
      <c r="BK18" t="b">
        <f t="shared" si="5"/>
        <v>1</v>
      </c>
      <c r="BL18" s="48" t="b">
        <f t="shared" si="6"/>
        <v>0</v>
      </c>
      <c r="BM18" t="b">
        <f t="shared" si="16"/>
        <v>0</v>
      </c>
      <c r="BN18" t="b">
        <f t="shared" si="7"/>
        <v>0</v>
      </c>
      <c r="BP18" t="b">
        <f t="shared" si="8"/>
        <v>1</v>
      </c>
      <c r="BQ18" t="b">
        <v>1</v>
      </c>
      <c r="BR18" s="28" t="b">
        <f t="shared" si="9"/>
        <v>1</v>
      </c>
      <c r="BS18" s="28" t="b">
        <v>1</v>
      </c>
      <c r="BU18" t="b">
        <f t="shared" si="10"/>
        <v>1</v>
      </c>
      <c r="BV18" t="b">
        <f t="shared" si="11"/>
        <v>1</v>
      </c>
      <c r="BW18" s="50" t="b">
        <f t="shared" si="0"/>
        <v>0</v>
      </c>
      <c r="BX18" t="b">
        <f t="shared" si="12"/>
        <v>0</v>
      </c>
      <c r="BY18" t="b">
        <f t="shared" si="13"/>
        <v>0</v>
      </c>
      <c r="CA18" t="b">
        <f t="shared" si="14"/>
        <v>1</v>
      </c>
      <c r="CB18" t="b">
        <v>1</v>
      </c>
      <c r="CC18" s="28" t="b">
        <f t="shared" si="15"/>
        <v>1</v>
      </c>
      <c r="CD18" s="28" t="b">
        <v>1</v>
      </c>
      <c r="CF18" s="8" t="s">
        <v>242</v>
      </c>
      <c r="CG18">
        <v>60</v>
      </c>
      <c r="CH18" s="18">
        <v>6.44</v>
      </c>
      <c r="CI18">
        <f t="shared" si="17"/>
        <v>52.40683229813664</v>
      </c>
    </row>
    <row r="19" spans="1:87" ht="12.75">
      <c r="A19" s="1"/>
      <c r="B19" s="1">
        <v>120</v>
      </c>
      <c r="C19" s="26" t="s">
        <v>162</v>
      </c>
      <c r="D19" s="16">
        <v>23599</v>
      </c>
      <c r="E19" s="17"/>
      <c r="F19" s="16" t="s">
        <v>163</v>
      </c>
      <c r="G19" s="16"/>
      <c r="H19" s="8" t="s">
        <v>118</v>
      </c>
      <c r="I19" s="8"/>
      <c r="J19" s="8" t="s">
        <v>242</v>
      </c>
      <c r="K19" s="18">
        <v>-2</v>
      </c>
      <c r="L19" s="18">
        <v>-4</v>
      </c>
      <c r="M19" s="17">
        <v>15</v>
      </c>
      <c r="N19" s="18">
        <v>7.59</v>
      </c>
      <c r="O19" s="18">
        <v>7.27</v>
      </c>
      <c r="P19" s="8">
        <v>25</v>
      </c>
      <c r="Q19" s="8">
        <v>7.43</v>
      </c>
      <c r="R19" s="8"/>
      <c r="S19" s="8">
        <v>2</v>
      </c>
      <c r="T19" s="19"/>
      <c r="U19" s="19">
        <v>7.4</v>
      </c>
      <c r="V19" s="19">
        <v>17</v>
      </c>
      <c r="W19" s="19">
        <v>7.06</v>
      </c>
      <c r="X19" s="19">
        <v>107</v>
      </c>
      <c r="Y19" s="19">
        <v>6.28</v>
      </c>
      <c r="Z19" s="19">
        <v>1.71</v>
      </c>
      <c r="AA19" s="20"/>
      <c r="AB19" s="20"/>
      <c r="AC19" s="20"/>
      <c r="AD19" s="21"/>
      <c r="AE19" s="21">
        <v>513</v>
      </c>
      <c r="AF19" s="21">
        <v>590</v>
      </c>
      <c r="AG19" s="21">
        <v>508</v>
      </c>
      <c r="AH19" t="s">
        <v>120</v>
      </c>
      <c r="AI19" s="24">
        <v>558</v>
      </c>
      <c r="AJ19" s="24">
        <v>516</v>
      </c>
      <c r="AK19" s="24">
        <v>554</v>
      </c>
      <c r="AL19" s="24">
        <v>511</v>
      </c>
      <c r="AM19" s="21"/>
      <c r="AN19" s="21"/>
      <c r="AO19" s="21"/>
      <c r="AP19" s="21"/>
      <c r="AQ19" s="21"/>
      <c r="AR19" s="21"/>
      <c r="AS19" s="21"/>
      <c r="BC19" s="9">
        <v>508</v>
      </c>
      <c r="BD19" s="9" t="s">
        <v>120</v>
      </c>
      <c r="BE19" s="9">
        <f t="shared" si="1"/>
        <v>42</v>
      </c>
      <c r="BF19" s="9">
        <f t="shared" si="2"/>
        <v>43</v>
      </c>
      <c r="BG19" s="9">
        <f t="shared" si="3"/>
        <v>-82</v>
      </c>
      <c r="BJ19" t="b">
        <f t="shared" si="4"/>
        <v>0</v>
      </c>
      <c r="BK19" t="b">
        <f t="shared" si="5"/>
        <v>0</v>
      </c>
      <c r="BL19" s="48" t="b">
        <f t="shared" si="6"/>
        <v>0</v>
      </c>
      <c r="BM19" t="b">
        <f t="shared" si="16"/>
        <v>0</v>
      </c>
      <c r="BN19" t="b">
        <f t="shared" si="7"/>
        <v>0</v>
      </c>
      <c r="BP19" t="b">
        <f t="shared" si="8"/>
        <v>0</v>
      </c>
      <c r="BQ19" t="b">
        <v>0</v>
      </c>
      <c r="BR19" s="28" t="b">
        <f t="shared" si="9"/>
        <v>0</v>
      </c>
      <c r="BS19" s="28" t="b">
        <v>0</v>
      </c>
      <c r="BU19" t="b">
        <f t="shared" si="10"/>
        <v>0</v>
      </c>
      <c r="BV19" t="b">
        <f t="shared" si="11"/>
        <v>0</v>
      </c>
      <c r="BW19" s="50" t="b">
        <f t="shared" si="0"/>
        <v>0</v>
      </c>
      <c r="BX19" t="b">
        <f t="shared" si="12"/>
        <v>0</v>
      </c>
      <c r="BY19" t="b">
        <f t="shared" si="13"/>
        <v>0</v>
      </c>
      <c r="CA19" t="b">
        <f t="shared" si="14"/>
        <v>0</v>
      </c>
      <c r="CB19" t="b">
        <v>0</v>
      </c>
      <c r="CC19" s="28" t="b">
        <f t="shared" si="15"/>
        <v>0</v>
      </c>
      <c r="CD19" s="28" t="b">
        <v>0</v>
      </c>
      <c r="CF19" s="8" t="s">
        <v>242</v>
      </c>
      <c r="CG19">
        <v>60</v>
      </c>
      <c r="CH19" s="18">
        <v>7.27</v>
      </c>
      <c r="CI19">
        <f t="shared" si="17"/>
        <v>46.423658872077034</v>
      </c>
    </row>
    <row r="20" spans="1:87" ht="12.75">
      <c r="A20" s="1"/>
      <c r="B20" s="1">
        <v>120</v>
      </c>
      <c r="C20" s="26" t="s">
        <v>162</v>
      </c>
      <c r="D20" s="16">
        <v>23599</v>
      </c>
      <c r="E20" s="17"/>
      <c r="F20" s="16" t="s">
        <v>163</v>
      </c>
      <c r="G20" s="16"/>
      <c r="H20" s="8" t="s">
        <v>122</v>
      </c>
      <c r="I20" s="8"/>
      <c r="J20" s="8" t="s">
        <v>239</v>
      </c>
      <c r="K20" s="18">
        <v>-3.5</v>
      </c>
      <c r="L20" s="18">
        <v>-1</v>
      </c>
      <c r="M20" s="17">
        <v>145</v>
      </c>
      <c r="N20" s="18">
        <v>7.62</v>
      </c>
      <c r="O20" s="18">
        <v>7.44</v>
      </c>
      <c r="P20" s="8">
        <v>157</v>
      </c>
      <c r="Q20" s="8">
        <v>7.53</v>
      </c>
      <c r="R20" s="8"/>
      <c r="S20" s="8">
        <v>2</v>
      </c>
      <c r="T20" s="19"/>
      <c r="U20" s="19">
        <v>7.43</v>
      </c>
      <c r="V20" s="19">
        <v>177</v>
      </c>
      <c r="W20" s="19">
        <v>7.22</v>
      </c>
      <c r="X20" s="19">
        <v>87</v>
      </c>
      <c r="Y20" s="19">
        <v>6.27</v>
      </c>
      <c r="Z20" s="19">
        <v>2.45</v>
      </c>
      <c r="AA20" s="20"/>
      <c r="AB20" s="20"/>
      <c r="AC20" s="20"/>
      <c r="AD20" s="21"/>
      <c r="AE20" s="21">
        <v>421</v>
      </c>
      <c r="AF20" s="21">
        <v>515</v>
      </c>
      <c r="AG20" s="21">
        <v>417</v>
      </c>
      <c r="AH20" t="s">
        <v>120</v>
      </c>
      <c r="AI20" s="24">
        <v>475</v>
      </c>
      <c r="AJ20" s="24">
        <v>452</v>
      </c>
      <c r="AK20" s="24">
        <v>478</v>
      </c>
      <c r="AL20" s="24">
        <v>441</v>
      </c>
      <c r="AM20" s="21"/>
      <c r="AN20" s="21"/>
      <c r="AO20" s="21"/>
      <c r="AP20" s="21"/>
      <c r="AQ20" s="21"/>
      <c r="AR20" s="21"/>
      <c r="AS20" s="21"/>
      <c r="BC20" s="9">
        <v>417</v>
      </c>
      <c r="BD20" s="9" t="s">
        <v>120</v>
      </c>
      <c r="BE20" s="9">
        <f t="shared" si="1"/>
        <v>23</v>
      </c>
      <c r="BF20" s="9">
        <f t="shared" si="2"/>
        <v>37</v>
      </c>
      <c r="BG20" s="9">
        <f t="shared" si="3"/>
        <v>-98</v>
      </c>
      <c r="BJ20" t="b">
        <f t="shared" si="4"/>
        <v>0</v>
      </c>
      <c r="BK20" t="b">
        <f t="shared" si="5"/>
        <v>1</v>
      </c>
      <c r="BL20" s="48" t="b">
        <f t="shared" si="6"/>
        <v>0</v>
      </c>
      <c r="BM20" t="b">
        <f t="shared" si="16"/>
        <v>0</v>
      </c>
      <c r="BN20" t="b">
        <f t="shared" si="7"/>
        <v>0</v>
      </c>
      <c r="BP20" t="b">
        <f t="shared" si="8"/>
        <v>1</v>
      </c>
      <c r="BQ20" t="b">
        <v>0</v>
      </c>
      <c r="BR20" s="28" t="b">
        <f t="shared" si="9"/>
        <v>1</v>
      </c>
      <c r="BS20" s="28" t="b">
        <v>0</v>
      </c>
      <c r="BU20" t="b">
        <f t="shared" si="10"/>
        <v>1</v>
      </c>
      <c r="BV20" t="b">
        <f t="shared" si="11"/>
        <v>1</v>
      </c>
      <c r="BW20" s="50" t="b">
        <f t="shared" si="0"/>
        <v>0</v>
      </c>
      <c r="BX20" t="b">
        <f t="shared" si="12"/>
        <v>0</v>
      </c>
      <c r="BY20" t="b">
        <f t="shared" si="13"/>
        <v>0</v>
      </c>
      <c r="CA20" t="b">
        <f t="shared" si="14"/>
        <v>1</v>
      </c>
      <c r="CB20" t="b">
        <v>1</v>
      </c>
      <c r="CC20" s="28" t="b">
        <f t="shared" si="15"/>
        <v>1</v>
      </c>
      <c r="CD20" s="28" t="b">
        <v>1</v>
      </c>
      <c r="CF20" s="8" t="s">
        <v>239</v>
      </c>
      <c r="CG20">
        <v>40</v>
      </c>
      <c r="CH20" s="18">
        <v>7.44</v>
      </c>
      <c r="CI20">
        <f t="shared" si="17"/>
        <v>45.36290322580645</v>
      </c>
    </row>
    <row r="21" spans="1:87" ht="12.75">
      <c r="A21" s="1"/>
      <c r="B21" s="1">
        <v>124</v>
      </c>
      <c r="C21" s="26" t="s">
        <v>170</v>
      </c>
      <c r="D21" s="16" t="s">
        <v>171</v>
      </c>
      <c r="E21" s="17"/>
      <c r="F21" s="16">
        <v>38994</v>
      </c>
      <c r="G21" s="16"/>
      <c r="H21" s="8" t="s">
        <v>118</v>
      </c>
      <c r="I21" s="8"/>
      <c r="J21" s="8" t="s">
        <v>241</v>
      </c>
      <c r="K21" s="18">
        <v>-1.5</v>
      </c>
      <c r="L21" s="18">
        <v>-6</v>
      </c>
      <c r="M21" s="17">
        <v>20</v>
      </c>
      <c r="N21" s="18">
        <v>8.19</v>
      </c>
      <c r="O21" s="18">
        <v>7.08</v>
      </c>
      <c r="P21" s="8">
        <v>17</v>
      </c>
      <c r="Q21" s="8">
        <v>7.63</v>
      </c>
      <c r="R21" s="8"/>
      <c r="S21" s="8">
        <v>2</v>
      </c>
      <c r="T21" s="19"/>
      <c r="U21" s="19">
        <v>8</v>
      </c>
      <c r="V21" s="19">
        <v>17</v>
      </c>
      <c r="W21" s="19">
        <v>6.75</v>
      </c>
      <c r="X21" s="19">
        <v>107</v>
      </c>
      <c r="Y21" s="19">
        <v>6.27</v>
      </c>
      <c r="Z21" s="19">
        <v>125</v>
      </c>
      <c r="AA21" s="20"/>
      <c r="AB21" s="20"/>
      <c r="AC21" s="20"/>
      <c r="AD21" s="21"/>
      <c r="AE21" s="21">
        <v>462</v>
      </c>
      <c r="AF21" s="21">
        <v>534</v>
      </c>
      <c r="AG21" s="21">
        <v>457</v>
      </c>
      <c r="AH21" t="s">
        <v>120</v>
      </c>
      <c r="AI21" s="24">
        <v>492</v>
      </c>
      <c r="AJ21" s="24">
        <v>506</v>
      </c>
      <c r="AK21" s="24">
        <v>477</v>
      </c>
      <c r="AL21" s="24">
        <v>504</v>
      </c>
      <c r="AM21" s="21"/>
      <c r="AN21" s="21"/>
      <c r="AO21" s="21"/>
      <c r="AP21" s="21"/>
      <c r="AQ21" s="21"/>
      <c r="AR21" s="21"/>
      <c r="AS21" s="21"/>
      <c r="BC21" s="9">
        <v>457</v>
      </c>
      <c r="BD21" s="9" t="s">
        <v>120</v>
      </c>
      <c r="BE21" s="9">
        <f t="shared" si="1"/>
        <v>-14</v>
      </c>
      <c r="BF21" s="9">
        <f t="shared" si="2"/>
        <v>-27</v>
      </c>
      <c r="BG21" s="9">
        <f t="shared" si="3"/>
        <v>-77</v>
      </c>
      <c r="BJ21" t="b">
        <f t="shared" si="4"/>
        <v>0</v>
      </c>
      <c r="BK21" t="b">
        <f t="shared" si="5"/>
        <v>1</v>
      </c>
      <c r="BL21" s="48" t="b">
        <f t="shared" si="6"/>
        <v>0</v>
      </c>
      <c r="BM21" t="b">
        <f t="shared" si="16"/>
        <v>0</v>
      </c>
      <c r="BN21" t="b">
        <f t="shared" si="7"/>
        <v>0</v>
      </c>
      <c r="BP21" t="b">
        <f t="shared" si="8"/>
        <v>1</v>
      </c>
      <c r="BQ21" t="b">
        <v>0</v>
      </c>
      <c r="BR21" s="28" t="b">
        <f t="shared" si="9"/>
        <v>1</v>
      </c>
      <c r="BS21" s="28" t="b">
        <v>0</v>
      </c>
      <c r="BU21" t="b">
        <f t="shared" si="10"/>
        <v>0</v>
      </c>
      <c r="BV21" t="b">
        <f t="shared" si="11"/>
        <v>1</v>
      </c>
      <c r="BW21" s="50" t="b">
        <f t="shared" si="0"/>
        <v>0</v>
      </c>
      <c r="BX21" t="b">
        <f t="shared" si="12"/>
        <v>0</v>
      </c>
      <c r="BY21" t="b">
        <f t="shared" si="13"/>
        <v>0</v>
      </c>
      <c r="CA21" t="b">
        <f t="shared" si="14"/>
        <v>1</v>
      </c>
      <c r="CB21" t="b">
        <v>0</v>
      </c>
      <c r="CC21" s="28" t="b">
        <f t="shared" si="15"/>
        <v>1</v>
      </c>
      <c r="CD21" s="28" t="b">
        <v>0</v>
      </c>
      <c r="CF21" s="8" t="s">
        <v>241</v>
      </c>
      <c r="CG21">
        <v>35</v>
      </c>
      <c r="CH21" s="18">
        <v>7.08</v>
      </c>
      <c r="CI21">
        <f t="shared" si="17"/>
        <v>47.66949152542373</v>
      </c>
    </row>
    <row r="22" spans="1:87" ht="12.75">
      <c r="A22" s="1"/>
      <c r="B22" s="1">
        <v>124</v>
      </c>
      <c r="C22" s="26" t="s">
        <v>170</v>
      </c>
      <c r="D22" s="16" t="s">
        <v>171</v>
      </c>
      <c r="E22" s="17"/>
      <c r="F22" s="16">
        <v>38994</v>
      </c>
      <c r="G22" s="16"/>
      <c r="H22" s="8" t="s">
        <v>122</v>
      </c>
      <c r="I22" s="8"/>
      <c r="J22" s="1" t="s">
        <v>238</v>
      </c>
      <c r="K22" s="3">
        <v>-1</v>
      </c>
      <c r="L22" s="3">
        <v>-4.25</v>
      </c>
      <c r="M22" s="4">
        <v>150</v>
      </c>
      <c r="N22" s="18">
        <v>8.28</v>
      </c>
      <c r="O22" s="18">
        <v>7.59</v>
      </c>
      <c r="P22" s="8">
        <v>157</v>
      </c>
      <c r="Q22" s="8">
        <v>7.93</v>
      </c>
      <c r="R22" s="8"/>
      <c r="S22" s="8">
        <v>2</v>
      </c>
      <c r="T22" s="19"/>
      <c r="U22" s="19">
        <v>8.25</v>
      </c>
      <c r="V22" s="19">
        <v>163</v>
      </c>
      <c r="W22" s="19">
        <v>7.45</v>
      </c>
      <c r="X22" s="19">
        <v>73</v>
      </c>
      <c r="Y22" s="19">
        <v>6.67</v>
      </c>
      <c r="Z22" s="19">
        <v>1.99</v>
      </c>
      <c r="AA22" s="20"/>
      <c r="AB22" s="20"/>
      <c r="AC22" s="20"/>
      <c r="AD22" s="21"/>
      <c r="AE22" s="21">
        <v>462</v>
      </c>
      <c r="AF22" s="21">
        <v>534</v>
      </c>
      <c r="AG22" s="21">
        <v>456</v>
      </c>
      <c r="AH22" t="s">
        <v>120</v>
      </c>
      <c r="AI22" s="24">
        <v>497</v>
      </c>
      <c r="AJ22" s="24">
        <v>503</v>
      </c>
      <c r="AK22" s="24">
        <v>488</v>
      </c>
      <c r="AL22" s="24">
        <v>508</v>
      </c>
      <c r="AM22" s="21"/>
      <c r="AN22" s="21"/>
      <c r="AO22" s="21"/>
      <c r="AP22" s="21"/>
      <c r="AQ22" s="21"/>
      <c r="AR22" s="21"/>
      <c r="AS22" s="21"/>
      <c r="BC22" s="9">
        <v>456</v>
      </c>
      <c r="BD22" s="9" t="s">
        <v>120</v>
      </c>
      <c r="BE22" s="9">
        <f t="shared" si="1"/>
        <v>-6</v>
      </c>
      <c r="BF22" s="9">
        <f t="shared" si="2"/>
        <v>-20</v>
      </c>
      <c r="BG22" s="9">
        <f t="shared" si="3"/>
        <v>-78</v>
      </c>
      <c r="BJ22" t="b">
        <f t="shared" si="4"/>
        <v>0</v>
      </c>
      <c r="BK22" t="b">
        <f t="shared" si="5"/>
        <v>1</v>
      </c>
      <c r="BL22" s="48" t="b">
        <f t="shared" si="6"/>
        <v>0</v>
      </c>
      <c r="BM22" t="b">
        <f t="shared" si="16"/>
        <v>0</v>
      </c>
      <c r="BN22" t="b">
        <f t="shared" si="7"/>
        <v>0</v>
      </c>
      <c r="BP22" t="b">
        <f t="shared" si="8"/>
        <v>1</v>
      </c>
      <c r="BQ22" t="b">
        <v>0</v>
      </c>
      <c r="BR22" s="28" t="b">
        <f t="shared" si="9"/>
        <v>1</v>
      </c>
      <c r="BS22" s="28" t="b">
        <v>0</v>
      </c>
      <c r="BU22" t="b">
        <f t="shared" si="10"/>
        <v>0</v>
      </c>
      <c r="BV22" t="b">
        <f t="shared" si="11"/>
        <v>1</v>
      </c>
      <c r="BW22" s="50" t="b">
        <f t="shared" si="0"/>
        <v>0</v>
      </c>
      <c r="BX22" t="b">
        <f t="shared" si="12"/>
        <v>0</v>
      </c>
      <c r="BY22" t="b">
        <f t="shared" si="13"/>
        <v>0</v>
      </c>
      <c r="CA22" t="b">
        <f t="shared" si="14"/>
        <v>1</v>
      </c>
      <c r="CB22" t="b">
        <v>0</v>
      </c>
      <c r="CC22" s="28" t="b">
        <f t="shared" si="15"/>
        <v>1</v>
      </c>
      <c r="CD22" s="28" t="b">
        <v>0</v>
      </c>
      <c r="CF22" s="1" t="s">
        <v>238</v>
      </c>
      <c r="CG22">
        <v>30</v>
      </c>
      <c r="CH22" s="18">
        <v>7.59</v>
      </c>
      <c r="CI22">
        <f t="shared" si="17"/>
        <v>44.466403162055336</v>
      </c>
    </row>
    <row r="23" spans="1:87" ht="12.75">
      <c r="A23" s="1"/>
      <c r="B23" s="1">
        <v>126</v>
      </c>
      <c r="C23" s="20" t="s">
        <v>174</v>
      </c>
      <c r="D23" s="16">
        <v>32269</v>
      </c>
      <c r="E23" s="17"/>
      <c r="F23" s="16">
        <v>38997</v>
      </c>
      <c r="G23" s="16"/>
      <c r="H23" s="8" t="s">
        <v>118</v>
      </c>
      <c r="I23" s="8"/>
      <c r="J23" s="8" t="s">
        <v>239</v>
      </c>
      <c r="K23" s="46">
        <v>2</v>
      </c>
      <c r="L23" s="18">
        <v>-3</v>
      </c>
      <c r="M23" s="17">
        <v>55</v>
      </c>
      <c r="N23" s="18">
        <v>5.71</v>
      </c>
      <c r="O23" s="18">
        <v>4.8</v>
      </c>
      <c r="P23" s="8">
        <v>80</v>
      </c>
      <c r="Q23" s="8">
        <v>5.26</v>
      </c>
      <c r="R23" s="8"/>
      <c r="S23" s="8">
        <v>2</v>
      </c>
      <c r="T23" s="19"/>
      <c r="U23" s="19">
        <v>7.75</v>
      </c>
      <c r="V23" s="19">
        <v>58</v>
      </c>
      <c r="W23" s="19">
        <v>6.6</v>
      </c>
      <c r="X23" s="19">
        <v>148</v>
      </c>
      <c r="Y23" s="19">
        <v>6.11</v>
      </c>
      <c r="Z23" s="19">
        <v>1.62</v>
      </c>
      <c r="AA23" s="20"/>
      <c r="AB23" s="20"/>
      <c r="AC23" s="20"/>
      <c r="AD23" s="21"/>
      <c r="AE23" s="21">
        <v>455</v>
      </c>
      <c r="AF23" s="21">
        <v>573</v>
      </c>
      <c r="AG23" s="21">
        <v>450</v>
      </c>
      <c r="AH23" t="s">
        <v>120</v>
      </c>
      <c r="AI23" s="24">
        <v>519</v>
      </c>
      <c r="AJ23" s="24">
        <v>518</v>
      </c>
      <c r="AK23" s="24">
        <v>521</v>
      </c>
      <c r="AL23" s="24">
        <v>517</v>
      </c>
      <c r="AM23" s="21"/>
      <c r="AN23" s="21"/>
      <c r="AO23" s="21"/>
      <c r="AP23" s="21"/>
      <c r="AQ23" s="21"/>
      <c r="AR23" s="21"/>
      <c r="AS23" s="21"/>
      <c r="BC23" s="9">
        <v>450</v>
      </c>
      <c r="BD23" s="9" t="s">
        <v>120</v>
      </c>
      <c r="BE23" s="9">
        <f t="shared" si="1"/>
        <v>1</v>
      </c>
      <c r="BF23" s="9">
        <f t="shared" si="2"/>
        <v>4</v>
      </c>
      <c r="BG23" s="9">
        <f t="shared" si="3"/>
        <v>-123</v>
      </c>
      <c r="BJ23" t="b">
        <f t="shared" si="4"/>
        <v>1</v>
      </c>
      <c r="BK23" t="b">
        <f t="shared" si="5"/>
        <v>1</v>
      </c>
      <c r="BL23" s="48" t="b">
        <f t="shared" si="6"/>
        <v>0</v>
      </c>
      <c r="BM23" t="b">
        <f t="shared" si="16"/>
        <v>0</v>
      </c>
      <c r="BN23" t="b">
        <f t="shared" si="7"/>
        <v>0</v>
      </c>
      <c r="BP23" t="b">
        <f t="shared" si="8"/>
        <v>1</v>
      </c>
      <c r="BQ23" t="b">
        <v>1</v>
      </c>
      <c r="BR23" s="28" t="b">
        <f t="shared" si="9"/>
        <v>1</v>
      </c>
      <c r="BS23" s="28" t="b">
        <v>1</v>
      </c>
      <c r="BU23" t="b">
        <f t="shared" si="10"/>
        <v>1</v>
      </c>
      <c r="BV23" t="b">
        <f t="shared" si="11"/>
        <v>1</v>
      </c>
      <c r="BW23" s="50" t="b">
        <f t="shared" si="0"/>
        <v>0</v>
      </c>
      <c r="BX23" t="b">
        <f t="shared" si="12"/>
        <v>0</v>
      </c>
      <c r="BY23" t="b">
        <f t="shared" si="13"/>
        <v>0</v>
      </c>
      <c r="CA23" t="b">
        <f t="shared" si="14"/>
        <v>1</v>
      </c>
      <c r="CB23" t="b">
        <v>1</v>
      </c>
      <c r="CC23" s="28" t="b">
        <f t="shared" si="15"/>
        <v>1</v>
      </c>
      <c r="CD23" s="28" t="b">
        <v>1</v>
      </c>
      <c r="CF23" s="8" t="s">
        <v>239</v>
      </c>
      <c r="CG23">
        <v>40</v>
      </c>
      <c r="CH23" s="18">
        <v>4.8</v>
      </c>
      <c r="CI23">
        <f t="shared" si="17"/>
        <v>70.3125</v>
      </c>
    </row>
    <row r="24" spans="1:87" ht="12.75">
      <c r="A24" s="1"/>
      <c r="B24" s="1">
        <v>127</v>
      </c>
      <c r="C24" s="20" t="s">
        <v>175</v>
      </c>
      <c r="D24" s="16" t="s">
        <v>176</v>
      </c>
      <c r="E24" s="17"/>
      <c r="F24" s="16">
        <v>38783</v>
      </c>
      <c r="G24" s="16"/>
      <c r="H24" s="8" t="s">
        <v>118</v>
      </c>
      <c r="I24" s="8"/>
      <c r="J24" s="8" t="s">
        <v>242</v>
      </c>
      <c r="K24" s="3">
        <v>-3.25</v>
      </c>
      <c r="L24" s="3">
        <v>-7</v>
      </c>
      <c r="M24" s="4">
        <v>85</v>
      </c>
      <c r="N24" s="3">
        <v>7.71</v>
      </c>
      <c r="O24" s="3">
        <v>7.45</v>
      </c>
      <c r="P24" s="8">
        <v>145</v>
      </c>
      <c r="Q24" s="8">
        <v>7.58</v>
      </c>
      <c r="R24" s="8"/>
      <c r="S24" s="8">
        <v>2</v>
      </c>
      <c r="T24" s="19"/>
      <c r="U24" s="19">
        <v>7.73</v>
      </c>
      <c r="V24" s="19">
        <v>179</v>
      </c>
      <c r="W24" s="19">
        <v>7.25</v>
      </c>
      <c r="X24" s="19">
        <v>89</v>
      </c>
      <c r="Y24" s="19">
        <v>6.96</v>
      </c>
      <c r="Z24" s="19">
        <v>3</v>
      </c>
      <c r="AA24" s="20"/>
      <c r="AB24" s="20"/>
      <c r="AC24" s="20"/>
      <c r="AD24" s="21"/>
      <c r="AE24" s="21">
        <v>469</v>
      </c>
      <c r="AF24" s="21">
        <v>603</v>
      </c>
      <c r="AG24" s="21">
        <v>447</v>
      </c>
      <c r="AH24" t="s">
        <v>119</v>
      </c>
      <c r="AI24" s="24">
        <v>473</v>
      </c>
      <c r="AJ24" s="24">
        <v>576</v>
      </c>
      <c r="AK24" s="24">
        <v>491</v>
      </c>
      <c r="AL24" s="24">
        <v>563</v>
      </c>
      <c r="AM24" s="21"/>
      <c r="AN24" s="21"/>
      <c r="AO24" s="21"/>
      <c r="AP24" s="21"/>
      <c r="AQ24" s="21"/>
      <c r="AR24" s="21"/>
      <c r="AS24" s="21"/>
      <c r="BC24" s="9">
        <v>447</v>
      </c>
      <c r="BD24" s="9" t="s">
        <v>119</v>
      </c>
      <c r="BE24" s="9">
        <f t="shared" si="1"/>
        <v>-103</v>
      </c>
      <c r="BF24" s="9">
        <f t="shared" si="2"/>
        <v>-72</v>
      </c>
      <c r="BG24" s="9">
        <f t="shared" si="3"/>
        <v>-156</v>
      </c>
      <c r="BJ24" t="b">
        <f t="shared" si="4"/>
        <v>1</v>
      </c>
      <c r="BK24" t="b">
        <f t="shared" si="5"/>
        <v>1</v>
      </c>
      <c r="BL24" s="48" t="b">
        <f t="shared" si="6"/>
        <v>1</v>
      </c>
      <c r="BM24" t="b">
        <f t="shared" si="16"/>
        <v>1</v>
      </c>
      <c r="BN24" t="b">
        <f t="shared" si="7"/>
        <v>1</v>
      </c>
      <c r="BP24" t="b">
        <f t="shared" si="8"/>
        <v>1</v>
      </c>
      <c r="BQ24" t="b">
        <v>1</v>
      </c>
      <c r="BR24" s="28" t="b">
        <f>OR(BJ24:BK24,BM24:BN24)</f>
        <v>1</v>
      </c>
      <c r="BS24" s="28" t="b">
        <v>1</v>
      </c>
      <c r="BU24" t="b">
        <f t="shared" si="10"/>
        <v>1</v>
      </c>
      <c r="BV24" t="b">
        <f t="shared" si="11"/>
        <v>1</v>
      </c>
      <c r="BW24" s="50" t="b">
        <f t="shared" si="0"/>
        <v>1</v>
      </c>
      <c r="BX24" t="b">
        <f t="shared" si="12"/>
        <v>1</v>
      </c>
      <c r="BY24" t="b">
        <f t="shared" si="13"/>
        <v>1</v>
      </c>
      <c r="CA24" t="b">
        <f t="shared" si="14"/>
        <v>1</v>
      </c>
      <c r="CB24" t="b">
        <v>1</v>
      </c>
      <c r="CC24" s="28" t="b">
        <f t="shared" si="15"/>
        <v>1</v>
      </c>
      <c r="CD24" s="28" t="b">
        <v>1</v>
      </c>
      <c r="CF24" s="8" t="s">
        <v>242</v>
      </c>
      <c r="CG24">
        <v>60</v>
      </c>
      <c r="CH24" s="3">
        <v>7.45</v>
      </c>
      <c r="CI24">
        <f t="shared" si="17"/>
        <v>45.30201342281879</v>
      </c>
    </row>
    <row r="25" spans="1:87" ht="12.75">
      <c r="A25" s="1"/>
      <c r="B25" s="1">
        <v>128</v>
      </c>
      <c r="C25" s="20" t="s">
        <v>177</v>
      </c>
      <c r="D25" s="16" t="s">
        <v>178</v>
      </c>
      <c r="E25" s="17"/>
      <c r="F25" s="16" t="s">
        <v>179</v>
      </c>
      <c r="G25" s="16"/>
      <c r="H25" s="8" t="s">
        <v>118</v>
      </c>
      <c r="I25" s="8"/>
      <c r="J25" s="8" t="s">
        <v>245</v>
      </c>
      <c r="K25" s="18">
        <v>0</v>
      </c>
      <c r="L25" s="18">
        <v>0</v>
      </c>
      <c r="M25" s="17">
        <v>0</v>
      </c>
      <c r="N25" s="8">
        <v>8.59</v>
      </c>
      <c r="O25" s="18">
        <v>7.51</v>
      </c>
      <c r="P25" s="18">
        <v>15</v>
      </c>
      <c r="Q25" s="1">
        <v>7.05</v>
      </c>
      <c r="R25" s="8"/>
      <c r="S25" s="8">
        <v>2</v>
      </c>
      <c r="T25" s="19"/>
      <c r="U25" s="19">
        <v>7.52</v>
      </c>
      <c r="V25" s="19">
        <v>84</v>
      </c>
      <c r="W25" s="19">
        <v>6.13</v>
      </c>
      <c r="X25" s="19">
        <v>174</v>
      </c>
      <c r="Y25" s="19">
        <v>6</v>
      </c>
      <c r="Z25" s="19">
        <v>1.24</v>
      </c>
      <c r="AA25" s="20"/>
      <c r="AB25" s="20"/>
      <c r="AC25" s="20"/>
      <c r="AD25" s="21"/>
      <c r="AE25" s="21">
        <v>363</v>
      </c>
      <c r="AF25" s="21">
        <v>606</v>
      </c>
      <c r="AG25" s="21">
        <v>317</v>
      </c>
      <c r="AH25" t="s">
        <v>119</v>
      </c>
      <c r="AI25" s="24">
        <v>399</v>
      </c>
      <c r="AJ25" s="24">
        <v>497</v>
      </c>
      <c r="AK25" s="24">
        <v>361</v>
      </c>
      <c r="AL25" s="24">
        <v>538</v>
      </c>
      <c r="AM25" s="21"/>
      <c r="AN25" s="21"/>
      <c r="AO25" s="21"/>
      <c r="AP25" s="21"/>
      <c r="AQ25" s="21"/>
      <c r="AR25" s="21"/>
      <c r="AS25" s="21"/>
      <c r="BC25" s="9">
        <v>317</v>
      </c>
      <c r="BD25" s="9" t="s">
        <v>119</v>
      </c>
      <c r="BE25" s="9">
        <f t="shared" si="1"/>
        <v>-98</v>
      </c>
      <c r="BF25" s="9">
        <f t="shared" si="2"/>
        <v>-177</v>
      </c>
      <c r="BG25" s="9">
        <f t="shared" si="3"/>
        <v>-289</v>
      </c>
      <c r="BJ25" t="b">
        <f t="shared" si="4"/>
        <v>1</v>
      </c>
      <c r="BK25" t="b">
        <f t="shared" si="5"/>
        <v>1</v>
      </c>
      <c r="BL25" s="48" t="b">
        <f t="shared" si="6"/>
        <v>1</v>
      </c>
      <c r="BM25" t="b">
        <f t="shared" si="16"/>
        <v>1</v>
      </c>
      <c r="BN25" t="b">
        <f t="shared" si="7"/>
        <v>1</v>
      </c>
      <c r="BP25" t="b">
        <f t="shared" si="8"/>
        <v>1</v>
      </c>
      <c r="BQ25" t="b">
        <v>1</v>
      </c>
      <c r="BR25" s="28" t="b">
        <f t="shared" si="9"/>
        <v>1</v>
      </c>
      <c r="BS25" s="28" t="b">
        <v>1</v>
      </c>
      <c r="BU25" t="b">
        <f t="shared" si="10"/>
        <v>1</v>
      </c>
      <c r="BV25" t="b">
        <f t="shared" si="11"/>
        <v>1</v>
      </c>
      <c r="BW25" s="50" t="b">
        <f t="shared" si="0"/>
        <v>1</v>
      </c>
      <c r="BX25" t="b">
        <f t="shared" si="12"/>
        <v>1</v>
      </c>
      <c r="BY25" t="b">
        <f t="shared" si="13"/>
        <v>1</v>
      </c>
      <c r="CA25" t="b">
        <f t="shared" si="14"/>
        <v>1</v>
      </c>
      <c r="CB25" t="b">
        <v>1</v>
      </c>
      <c r="CC25" s="28" t="b">
        <f t="shared" si="15"/>
        <v>1</v>
      </c>
      <c r="CD25" s="28" t="b">
        <v>1</v>
      </c>
      <c r="CF25" s="8" t="s">
        <v>245</v>
      </c>
      <c r="CG25">
        <v>400</v>
      </c>
      <c r="CH25" s="18">
        <v>7.51</v>
      </c>
      <c r="CI25">
        <f t="shared" si="17"/>
        <v>44.94007989347537</v>
      </c>
    </row>
    <row r="26" spans="1:87" ht="12.75">
      <c r="A26" s="1"/>
      <c r="B26" s="1">
        <v>131</v>
      </c>
      <c r="C26" s="20" t="s">
        <v>183</v>
      </c>
      <c r="D26" s="16">
        <v>27675</v>
      </c>
      <c r="E26" s="17"/>
      <c r="F26" s="16" t="s">
        <v>163</v>
      </c>
      <c r="G26" s="16"/>
      <c r="H26" s="8" t="s">
        <v>118</v>
      </c>
      <c r="I26" s="8"/>
      <c r="J26" s="8" t="s">
        <v>111</v>
      </c>
      <c r="K26" s="18">
        <v>-3.5</v>
      </c>
      <c r="L26" s="18">
        <v>-0.75</v>
      </c>
      <c r="M26" s="17">
        <v>80</v>
      </c>
      <c r="N26" s="18">
        <v>7.37</v>
      </c>
      <c r="O26" s="18">
        <v>7.2</v>
      </c>
      <c r="P26" s="8">
        <v>31</v>
      </c>
      <c r="Q26" s="8">
        <v>7.29</v>
      </c>
      <c r="R26" s="8"/>
      <c r="S26" s="8">
        <v>2</v>
      </c>
      <c r="T26" s="19"/>
      <c r="U26" s="19">
        <v>7.22</v>
      </c>
      <c r="V26" s="19">
        <v>59</v>
      </c>
      <c r="W26" s="19">
        <v>7.1</v>
      </c>
      <c r="X26" s="19">
        <v>149</v>
      </c>
      <c r="Y26" s="19">
        <v>6.98</v>
      </c>
      <c r="Z26" s="19">
        <v>2.27</v>
      </c>
      <c r="AA26" s="20"/>
      <c r="AB26" s="20"/>
      <c r="AC26" s="20"/>
      <c r="AD26" s="21"/>
      <c r="AE26" s="21">
        <v>477</v>
      </c>
      <c r="AF26" s="21">
        <v>548</v>
      </c>
      <c r="AG26" s="21">
        <v>471</v>
      </c>
      <c r="AH26" t="s">
        <v>120</v>
      </c>
      <c r="AI26" s="24">
        <v>497</v>
      </c>
      <c r="AJ26" s="24">
        <v>509</v>
      </c>
      <c r="AK26" s="24">
        <v>489</v>
      </c>
      <c r="AL26" s="24">
        <v>519</v>
      </c>
      <c r="AM26" s="21"/>
      <c r="AN26" s="21"/>
      <c r="AO26" s="21"/>
      <c r="AP26" s="21"/>
      <c r="AQ26" s="21"/>
      <c r="AR26" s="21"/>
      <c r="AS26" s="21"/>
      <c r="BC26" s="9">
        <v>471</v>
      </c>
      <c r="BD26" s="9" t="s">
        <v>120</v>
      </c>
      <c r="BE26" s="9">
        <f t="shared" si="1"/>
        <v>-12</v>
      </c>
      <c r="BF26" s="9">
        <f t="shared" si="2"/>
        <v>-30</v>
      </c>
      <c r="BG26" s="9">
        <f t="shared" si="3"/>
        <v>-77</v>
      </c>
      <c r="BJ26" t="b">
        <f t="shared" si="4"/>
        <v>0</v>
      </c>
      <c r="BK26" t="b">
        <f t="shared" si="5"/>
        <v>0</v>
      </c>
      <c r="BL26" s="48" t="b">
        <f t="shared" si="6"/>
        <v>0</v>
      </c>
      <c r="BM26" t="b">
        <f t="shared" si="16"/>
        <v>0</v>
      </c>
      <c r="BN26" t="b">
        <f t="shared" si="7"/>
        <v>0</v>
      </c>
      <c r="BP26" t="b">
        <f t="shared" si="8"/>
        <v>0</v>
      </c>
      <c r="BQ26" t="b">
        <v>0</v>
      </c>
      <c r="BR26" s="28" t="b">
        <f t="shared" si="9"/>
        <v>0</v>
      </c>
      <c r="BS26" s="28" t="b">
        <v>0</v>
      </c>
      <c r="BU26" t="b">
        <f t="shared" si="10"/>
        <v>0</v>
      </c>
      <c r="BV26" t="b">
        <f t="shared" si="11"/>
        <v>1</v>
      </c>
      <c r="BW26" s="50" t="b">
        <f t="shared" si="0"/>
        <v>0</v>
      </c>
      <c r="BX26" t="b">
        <f t="shared" si="12"/>
        <v>0</v>
      </c>
      <c r="BY26" t="b">
        <f t="shared" si="13"/>
        <v>0</v>
      </c>
      <c r="CA26" t="b">
        <f t="shared" si="14"/>
        <v>1</v>
      </c>
      <c r="CB26" t="b">
        <v>0</v>
      </c>
      <c r="CC26" s="28" t="b">
        <f t="shared" si="15"/>
        <v>1</v>
      </c>
      <c r="CD26" s="28" t="b">
        <v>0</v>
      </c>
      <c r="CF26" s="8" t="s">
        <v>111</v>
      </c>
      <c r="CG26">
        <v>20</v>
      </c>
      <c r="CH26" s="18">
        <v>7.2</v>
      </c>
      <c r="CI26">
        <f t="shared" si="17"/>
        <v>46.875</v>
      </c>
    </row>
    <row r="27" spans="1:87" ht="12.75">
      <c r="A27" s="1"/>
      <c r="B27" s="1">
        <v>131</v>
      </c>
      <c r="C27" s="20" t="s">
        <v>183</v>
      </c>
      <c r="D27" s="16">
        <v>27675</v>
      </c>
      <c r="E27" s="17"/>
      <c r="F27" s="16" t="s">
        <v>163</v>
      </c>
      <c r="G27" s="16"/>
      <c r="H27" s="8" t="s">
        <v>122</v>
      </c>
      <c r="I27" s="8"/>
      <c r="J27" s="8" t="s">
        <v>110</v>
      </c>
      <c r="K27" s="18">
        <v>-4.75</v>
      </c>
      <c r="L27" s="18">
        <v>-2.25</v>
      </c>
      <c r="M27" s="17">
        <v>105</v>
      </c>
      <c r="N27" s="18">
        <v>6.99</v>
      </c>
      <c r="O27" s="18">
        <v>6.7</v>
      </c>
      <c r="P27" s="8">
        <v>21</v>
      </c>
      <c r="Q27" s="8">
        <v>6.84</v>
      </c>
      <c r="R27" s="8"/>
      <c r="S27" s="8">
        <v>2</v>
      </c>
      <c r="T27" s="19"/>
      <c r="U27" s="19">
        <v>8.21</v>
      </c>
      <c r="V27" s="19">
        <v>8</v>
      </c>
      <c r="W27" s="19">
        <v>7.96</v>
      </c>
      <c r="X27" s="19">
        <v>98</v>
      </c>
      <c r="Y27" s="19">
        <v>6.41</v>
      </c>
      <c r="Z27" s="19">
        <v>1.66</v>
      </c>
      <c r="AA27" s="20"/>
      <c r="AB27" s="20"/>
      <c r="AC27" s="20"/>
      <c r="AD27" s="21"/>
      <c r="AE27" s="21">
        <v>460</v>
      </c>
      <c r="AF27" s="21">
        <v>545</v>
      </c>
      <c r="AG27" s="21">
        <v>451</v>
      </c>
      <c r="AH27" t="s">
        <v>120</v>
      </c>
      <c r="AI27" s="24">
        <v>475</v>
      </c>
      <c r="AJ27" s="24">
        <v>496</v>
      </c>
      <c r="AK27" s="24">
        <v>462</v>
      </c>
      <c r="AL27" s="24">
        <v>510</v>
      </c>
      <c r="AM27" s="21"/>
      <c r="AN27" s="21"/>
      <c r="AO27" s="21"/>
      <c r="AP27" s="21"/>
      <c r="AQ27" s="21"/>
      <c r="AR27" s="21"/>
      <c r="AS27" s="21"/>
      <c r="BC27" s="9">
        <v>451</v>
      </c>
      <c r="BD27" s="9" t="s">
        <v>120</v>
      </c>
      <c r="BE27" s="9">
        <f t="shared" si="1"/>
        <v>-21</v>
      </c>
      <c r="BF27" s="9">
        <f t="shared" si="2"/>
        <v>-48</v>
      </c>
      <c r="BG27" s="9">
        <f t="shared" si="3"/>
        <v>-94</v>
      </c>
      <c r="BJ27" t="b">
        <f t="shared" si="4"/>
        <v>0</v>
      </c>
      <c r="BK27" t="b">
        <f t="shared" si="5"/>
        <v>1</v>
      </c>
      <c r="BL27" s="48" t="b">
        <f t="shared" si="6"/>
        <v>0</v>
      </c>
      <c r="BM27" t="b">
        <f t="shared" si="16"/>
        <v>0</v>
      </c>
      <c r="BN27" t="b">
        <f t="shared" si="7"/>
        <v>1</v>
      </c>
      <c r="BP27" t="b">
        <f t="shared" si="8"/>
        <v>1</v>
      </c>
      <c r="BQ27" t="b">
        <v>1</v>
      </c>
      <c r="BR27" s="28" t="b">
        <f t="shared" si="9"/>
        <v>1</v>
      </c>
      <c r="BS27" s="28" t="b">
        <v>1</v>
      </c>
      <c r="BU27" t="b">
        <f t="shared" si="10"/>
        <v>1</v>
      </c>
      <c r="BV27" t="b">
        <f t="shared" si="11"/>
        <v>1</v>
      </c>
      <c r="BW27" s="50" t="b">
        <f t="shared" si="0"/>
        <v>0</v>
      </c>
      <c r="BX27" t="b">
        <f t="shared" si="12"/>
        <v>0</v>
      </c>
      <c r="BY27" t="b">
        <f t="shared" si="13"/>
        <v>1</v>
      </c>
      <c r="CA27" t="b">
        <f t="shared" si="14"/>
        <v>1</v>
      </c>
      <c r="CB27" t="b">
        <v>1</v>
      </c>
      <c r="CC27" s="28" t="b">
        <f t="shared" si="15"/>
        <v>1</v>
      </c>
      <c r="CD27" s="28" t="b">
        <v>1</v>
      </c>
      <c r="CF27" s="8" t="s">
        <v>110</v>
      </c>
      <c r="CG27">
        <v>25</v>
      </c>
      <c r="CH27" s="18">
        <v>6.7</v>
      </c>
      <c r="CI27">
        <f t="shared" si="17"/>
        <v>50.373134328358205</v>
      </c>
    </row>
    <row r="28" spans="1:87" ht="12.75">
      <c r="A28" s="1"/>
      <c r="B28" s="1">
        <v>132</v>
      </c>
      <c r="C28" s="20" t="s">
        <v>184</v>
      </c>
      <c r="D28" s="16">
        <v>31203</v>
      </c>
      <c r="E28" s="17"/>
      <c r="F28" s="16" t="s">
        <v>151</v>
      </c>
      <c r="G28" s="16"/>
      <c r="H28" s="8" t="s">
        <v>122</v>
      </c>
      <c r="I28" s="8"/>
      <c r="J28" s="8" t="s">
        <v>111</v>
      </c>
      <c r="K28" s="18">
        <v>-3.5</v>
      </c>
      <c r="L28" s="18">
        <v>-4.75</v>
      </c>
      <c r="M28" s="17">
        <v>170</v>
      </c>
      <c r="N28" s="18">
        <v>7.08</v>
      </c>
      <c r="O28" s="18">
        <v>6.93</v>
      </c>
      <c r="P28" s="8">
        <v>80</v>
      </c>
      <c r="Q28" s="8">
        <v>6.66</v>
      </c>
      <c r="R28" s="8"/>
      <c r="S28" s="8">
        <v>2</v>
      </c>
      <c r="T28" s="19"/>
      <c r="U28" s="19">
        <v>6.89</v>
      </c>
      <c r="V28" s="19">
        <v>176</v>
      </c>
      <c r="W28" s="19">
        <v>6.02</v>
      </c>
      <c r="X28" s="19">
        <v>86</v>
      </c>
      <c r="Y28" s="19">
        <v>6.04</v>
      </c>
      <c r="Z28" s="19">
        <v>1.55</v>
      </c>
      <c r="AA28" s="20"/>
      <c r="AB28" s="20"/>
      <c r="AC28" s="20"/>
      <c r="AD28" s="21"/>
      <c r="AE28" s="21">
        <v>447</v>
      </c>
      <c r="AF28" s="21">
        <v>531</v>
      </c>
      <c r="AG28" s="21">
        <v>443</v>
      </c>
      <c r="AH28" t="s">
        <v>120</v>
      </c>
      <c r="AI28" s="24">
        <v>487</v>
      </c>
      <c r="AJ28" s="24">
        <v>493</v>
      </c>
      <c r="AK28" s="24">
        <v>486</v>
      </c>
      <c r="AL28" s="24">
        <v>495</v>
      </c>
      <c r="AM28" s="21"/>
      <c r="AN28" s="21"/>
      <c r="AO28" s="21"/>
      <c r="AP28" s="21"/>
      <c r="AQ28" s="21"/>
      <c r="AR28" s="21"/>
      <c r="AS28" s="21"/>
      <c r="BC28" s="9">
        <v>443</v>
      </c>
      <c r="BD28" s="9" t="s">
        <v>120</v>
      </c>
      <c r="BE28" s="9">
        <f t="shared" si="1"/>
        <v>-6</v>
      </c>
      <c r="BF28" s="9">
        <f t="shared" si="2"/>
        <v>-9</v>
      </c>
      <c r="BG28" s="9">
        <f t="shared" si="3"/>
        <v>-88</v>
      </c>
      <c r="BJ28" t="b">
        <f t="shared" si="4"/>
        <v>0</v>
      </c>
      <c r="BK28" t="b">
        <f t="shared" si="5"/>
        <v>1</v>
      </c>
      <c r="BL28" s="48" t="b">
        <f t="shared" si="6"/>
        <v>0</v>
      </c>
      <c r="BM28" t="b">
        <f t="shared" si="16"/>
        <v>0</v>
      </c>
      <c r="BN28" t="b">
        <f t="shared" si="7"/>
        <v>0</v>
      </c>
      <c r="BP28" t="b">
        <f t="shared" si="8"/>
        <v>1</v>
      </c>
      <c r="BQ28" t="b">
        <v>0</v>
      </c>
      <c r="BR28" s="28" t="b">
        <f t="shared" si="9"/>
        <v>1</v>
      </c>
      <c r="BS28" s="28" t="b">
        <v>0</v>
      </c>
      <c r="BU28" t="b">
        <f t="shared" si="10"/>
        <v>0</v>
      </c>
      <c r="BV28" t="b">
        <f t="shared" si="11"/>
        <v>1</v>
      </c>
      <c r="BW28" s="50" t="b">
        <f t="shared" si="0"/>
        <v>0</v>
      </c>
      <c r="BX28" t="b">
        <f t="shared" si="12"/>
        <v>0</v>
      </c>
      <c r="BY28" t="b">
        <f t="shared" si="13"/>
        <v>0</v>
      </c>
      <c r="CA28" t="b">
        <f t="shared" si="14"/>
        <v>1</v>
      </c>
      <c r="CB28" t="b">
        <v>0</v>
      </c>
      <c r="CC28" s="28" t="b">
        <f t="shared" si="15"/>
        <v>1</v>
      </c>
      <c r="CD28" s="28" t="b">
        <v>0</v>
      </c>
      <c r="CF28" s="8" t="s">
        <v>111</v>
      </c>
      <c r="CG28">
        <v>20</v>
      </c>
      <c r="CH28" s="18">
        <v>6.93</v>
      </c>
      <c r="CI28">
        <f t="shared" si="17"/>
        <v>48.701298701298704</v>
      </c>
    </row>
    <row r="29" spans="1:87" ht="12.75">
      <c r="A29" s="1"/>
      <c r="B29" s="1">
        <v>133</v>
      </c>
      <c r="C29" s="20" t="s">
        <v>185</v>
      </c>
      <c r="D29" s="16" t="s">
        <v>186</v>
      </c>
      <c r="E29" s="17"/>
      <c r="F29" s="16" t="s">
        <v>151</v>
      </c>
      <c r="G29" s="16"/>
      <c r="H29" s="8" t="s">
        <v>118</v>
      </c>
      <c r="I29" s="8"/>
      <c r="J29" s="8" t="s">
        <v>239</v>
      </c>
      <c r="K29" s="18">
        <v>-7</v>
      </c>
      <c r="L29" s="18">
        <v>-5</v>
      </c>
      <c r="M29" s="17">
        <v>15</v>
      </c>
      <c r="N29" s="18">
        <v>7.75</v>
      </c>
      <c r="O29" s="18">
        <v>7.54</v>
      </c>
      <c r="P29" s="8">
        <v>175</v>
      </c>
      <c r="Q29" s="8">
        <v>7.65</v>
      </c>
      <c r="R29" s="8"/>
      <c r="S29" s="8">
        <v>2</v>
      </c>
      <c r="T29" s="19"/>
      <c r="U29" s="19">
        <v>8.45</v>
      </c>
      <c r="V29" s="19">
        <v>46</v>
      </c>
      <c r="W29" s="19">
        <v>7.44</v>
      </c>
      <c r="X29" s="19">
        <v>136</v>
      </c>
      <c r="Y29" s="19">
        <v>6.96</v>
      </c>
      <c r="Z29" s="19">
        <v>2.14</v>
      </c>
      <c r="AA29" s="20"/>
      <c r="AB29" s="20"/>
      <c r="AC29" s="20"/>
      <c r="AD29" s="21"/>
      <c r="AE29" s="21">
        <v>390</v>
      </c>
      <c r="AF29" s="21">
        <v>551</v>
      </c>
      <c r="AG29" s="21">
        <v>380</v>
      </c>
      <c r="AH29" t="s">
        <v>120</v>
      </c>
      <c r="AI29" s="24">
        <v>484</v>
      </c>
      <c r="AJ29" s="24">
        <v>474</v>
      </c>
      <c r="AK29" s="24">
        <v>491</v>
      </c>
      <c r="AL29" s="24">
        <v>464</v>
      </c>
      <c r="AM29" s="21"/>
      <c r="AN29" s="21"/>
      <c r="AO29" s="21"/>
      <c r="AP29" s="21"/>
      <c r="AQ29" s="21"/>
      <c r="AR29" s="21"/>
      <c r="AS29" s="21"/>
      <c r="BC29" s="9">
        <v>380</v>
      </c>
      <c r="BD29" s="9" t="s">
        <v>120</v>
      </c>
      <c r="BE29" s="9">
        <f t="shared" si="1"/>
        <v>10</v>
      </c>
      <c r="BF29" s="9">
        <f t="shared" si="2"/>
        <v>27</v>
      </c>
      <c r="BG29" s="9">
        <f t="shared" si="3"/>
        <v>-171</v>
      </c>
      <c r="BJ29" t="b">
        <f t="shared" si="4"/>
        <v>1</v>
      </c>
      <c r="BK29" t="b">
        <f t="shared" si="5"/>
        <v>1</v>
      </c>
      <c r="BL29" s="48" t="b">
        <f t="shared" si="6"/>
        <v>0</v>
      </c>
      <c r="BM29" t="b">
        <f t="shared" si="16"/>
        <v>0</v>
      </c>
      <c r="BN29" t="b">
        <f t="shared" si="7"/>
        <v>0</v>
      </c>
      <c r="BP29" t="b">
        <f t="shared" si="8"/>
        <v>1</v>
      </c>
      <c r="BQ29" t="b">
        <v>1</v>
      </c>
      <c r="BR29" s="28" t="b">
        <f t="shared" si="9"/>
        <v>1</v>
      </c>
      <c r="BS29" s="28" t="b">
        <v>1</v>
      </c>
      <c r="BU29" t="b">
        <f t="shared" si="10"/>
        <v>1</v>
      </c>
      <c r="BV29" t="b">
        <f t="shared" si="11"/>
        <v>1</v>
      </c>
      <c r="BW29" s="50" t="b">
        <f t="shared" si="0"/>
        <v>0</v>
      </c>
      <c r="BX29" t="b">
        <f t="shared" si="12"/>
        <v>0</v>
      </c>
      <c r="BY29" t="b">
        <f t="shared" si="13"/>
        <v>0</v>
      </c>
      <c r="CA29" t="b">
        <f t="shared" si="14"/>
        <v>1</v>
      </c>
      <c r="CB29" t="b">
        <v>1</v>
      </c>
      <c r="CC29" s="28" t="b">
        <f t="shared" si="15"/>
        <v>1</v>
      </c>
      <c r="CD29" s="28" t="b">
        <v>1</v>
      </c>
      <c r="CF29" s="8" t="s">
        <v>239</v>
      </c>
      <c r="CG29">
        <v>40</v>
      </c>
      <c r="CH29" s="18">
        <v>7.54</v>
      </c>
      <c r="CI29">
        <f t="shared" si="17"/>
        <v>44.761273209549074</v>
      </c>
    </row>
    <row r="30" spans="1:87" ht="12.75">
      <c r="A30" s="1"/>
      <c r="B30" s="1">
        <v>133</v>
      </c>
      <c r="C30" s="20" t="s">
        <v>185</v>
      </c>
      <c r="D30" s="16" t="s">
        <v>186</v>
      </c>
      <c r="E30" s="17"/>
      <c r="F30" s="16" t="s">
        <v>151</v>
      </c>
      <c r="G30" s="16"/>
      <c r="H30" s="8" t="s">
        <v>122</v>
      </c>
      <c r="I30" s="8"/>
      <c r="J30" s="8" t="s">
        <v>110</v>
      </c>
      <c r="K30" s="18">
        <v>-6</v>
      </c>
      <c r="L30" s="18">
        <v>-3</v>
      </c>
      <c r="M30" s="17">
        <v>150</v>
      </c>
      <c r="N30" s="18">
        <v>7.38</v>
      </c>
      <c r="O30" s="18">
        <v>6.95</v>
      </c>
      <c r="P30" s="8">
        <v>100</v>
      </c>
      <c r="Q30" s="8">
        <v>7.17</v>
      </c>
      <c r="R30" s="8"/>
      <c r="S30" s="8">
        <v>2</v>
      </c>
      <c r="T30" s="19"/>
      <c r="U30" s="19">
        <v>6.59</v>
      </c>
      <c r="V30" s="19">
        <v>163</v>
      </c>
      <c r="W30" s="19">
        <v>5.69</v>
      </c>
      <c r="X30" s="19">
        <v>73</v>
      </c>
      <c r="Y30" s="19">
        <v>5.15</v>
      </c>
      <c r="Z30" s="19">
        <v>0.8</v>
      </c>
      <c r="AA30" s="20"/>
      <c r="AB30" s="20"/>
      <c r="AC30" s="20"/>
      <c r="AD30" s="21"/>
      <c r="AE30" s="21">
        <v>390</v>
      </c>
      <c r="AF30" s="21">
        <v>551</v>
      </c>
      <c r="AG30" s="21">
        <v>380</v>
      </c>
      <c r="AH30" t="s">
        <v>120</v>
      </c>
      <c r="AI30" s="24">
        <v>484</v>
      </c>
      <c r="AJ30" s="24">
        <v>474</v>
      </c>
      <c r="AK30" s="24">
        <v>491</v>
      </c>
      <c r="AL30" s="24">
        <v>464</v>
      </c>
      <c r="AM30" s="21"/>
      <c r="AN30" s="21"/>
      <c r="AO30" s="21"/>
      <c r="AP30" s="21"/>
      <c r="AQ30" s="21"/>
      <c r="AR30" s="21"/>
      <c r="AS30" s="21"/>
      <c r="BC30" s="9">
        <v>380</v>
      </c>
      <c r="BD30" s="9" t="s">
        <v>120</v>
      </c>
      <c r="BE30" s="9">
        <f t="shared" si="1"/>
        <v>10</v>
      </c>
      <c r="BF30" s="9">
        <f t="shared" si="2"/>
        <v>27</v>
      </c>
      <c r="BG30" s="9">
        <f t="shared" si="3"/>
        <v>-171</v>
      </c>
      <c r="BJ30" t="b">
        <f t="shared" si="4"/>
        <v>1</v>
      </c>
      <c r="BK30" t="b">
        <f t="shared" si="5"/>
        <v>1</v>
      </c>
      <c r="BL30" s="48" t="b">
        <f t="shared" si="6"/>
        <v>0</v>
      </c>
      <c r="BM30" t="b">
        <f t="shared" si="16"/>
        <v>0</v>
      </c>
      <c r="BN30" t="b">
        <f t="shared" si="7"/>
        <v>0</v>
      </c>
      <c r="BP30" t="b">
        <f t="shared" si="8"/>
        <v>1</v>
      </c>
      <c r="BQ30" t="b">
        <v>1</v>
      </c>
      <c r="BR30" s="28" t="b">
        <f t="shared" si="9"/>
        <v>1</v>
      </c>
      <c r="BS30" s="28" t="b">
        <v>1</v>
      </c>
      <c r="BU30" t="b">
        <f t="shared" si="10"/>
        <v>1</v>
      </c>
      <c r="BV30" t="b">
        <f t="shared" si="11"/>
        <v>1</v>
      </c>
      <c r="BW30" s="50" t="b">
        <f t="shared" si="0"/>
        <v>0</v>
      </c>
      <c r="BX30" t="b">
        <f t="shared" si="12"/>
        <v>0</v>
      </c>
      <c r="BY30" t="b">
        <f t="shared" si="13"/>
        <v>0</v>
      </c>
      <c r="CA30" t="b">
        <f t="shared" si="14"/>
        <v>1</v>
      </c>
      <c r="CB30" t="b">
        <v>1</v>
      </c>
      <c r="CC30" s="28" t="b">
        <f t="shared" si="15"/>
        <v>1</v>
      </c>
      <c r="CD30" s="28" t="b">
        <v>1</v>
      </c>
      <c r="CF30" s="8" t="s">
        <v>110</v>
      </c>
      <c r="CG30">
        <v>25</v>
      </c>
      <c r="CH30" s="18">
        <v>6.95</v>
      </c>
      <c r="CI30">
        <f t="shared" si="17"/>
        <v>48.56115107913669</v>
      </c>
    </row>
    <row r="31" spans="1:87" ht="12.75">
      <c r="A31" s="1"/>
      <c r="B31" s="1">
        <v>134</v>
      </c>
      <c r="C31" s="20" t="s">
        <v>187</v>
      </c>
      <c r="D31" s="16">
        <v>30407</v>
      </c>
      <c r="E31" s="17"/>
      <c r="F31" s="16">
        <v>38965</v>
      </c>
      <c r="G31" s="16"/>
      <c r="H31" s="8" t="s">
        <v>122</v>
      </c>
      <c r="I31" s="8"/>
      <c r="J31" s="8" t="s">
        <v>238</v>
      </c>
      <c r="K31" s="18">
        <v>-1.5</v>
      </c>
      <c r="L31" s="18">
        <v>-3</v>
      </c>
      <c r="M31" s="17">
        <v>175</v>
      </c>
      <c r="N31" s="18">
        <v>7.67</v>
      </c>
      <c r="O31" s="18">
        <v>6.64</v>
      </c>
      <c r="P31" s="8">
        <v>171</v>
      </c>
      <c r="Q31" s="8">
        <v>7.15</v>
      </c>
      <c r="R31" s="8"/>
      <c r="S31" s="8">
        <v>2</v>
      </c>
      <c r="T31" s="19"/>
      <c r="U31" s="19">
        <v>7.6</v>
      </c>
      <c r="V31" s="19">
        <v>176</v>
      </c>
      <c r="W31" s="19">
        <v>6.35</v>
      </c>
      <c r="X31" s="19">
        <v>86</v>
      </c>
      <c r="Y31" s="19">
        <v>5.99</v>
      </c>
      <c r="Z31" s="19">
        <v>1.4</v>
      </c>
      <c r="AA31" s="20"/>
      <c r="AB31" s="20"/>
      <c r="AC31" s="20"/>
      <c r="AD31" s="21"/>
      <c r="AE31" s="21">
        <v>480</v>
      </c>
      <c r="AF31" s="21">
        <v>575</v>
      </c>
      <c r="AG31" s="21">
        <v>473</v>
      </c>
      <c r="AH31" t="s">
        <v>120</v>
      </c>
      <c r="AI31" s="24">
        <v>521</v>
      </c>
      <c r="AJ31" s="24">
        <v>533</v>
      </c>
      <c r="AK31" s="24">
        <v>496</v>
      </c>
      <c r="AL31" s="24">
        <v>533</v>
      </c>
      <c r="AM31" s="21"/>
      <c r="AN31" s="21"/>
      <c r="AO31" s="21"/>
      <c r="AP31" s="21"/>
      <c r="AQ31" s="21"/>
      <c r="AR31" s="21"/>
      <c r="AS31" s="21"/>
      <c r="BC31" s="9">
        <v>473</v>
      </c>
      <c r="BD31" s="9" t="s">
        <v>120</v>
      </c>
      <c r="BE31" s="9">
        <f t="shared" si="1"/>
        <v>-12</v>
      </c>
      <c r="BF31" s="9">
        <f t="shared" si="2"/>
        <v>-37</v>
      </c>
      <c r="BG31" s="9">
        <f t="shared" si="3"/>
        <v>-102</v>
      </c>
      <c r="BJ31" t="b">
        <f t="shared" si="4"/>
        <v>1</v>
      </c>
      <c r="BK31" t="b">
        <f t="shared" si="5"/>
        <v>0</v>
      </c>
      <c r="BL31" s="48" t="b">
        <f t="shared" si="6"/>
        <v>0</v>
      </c>
      <c r="BM31" t="b">
        <f t="shared" si="16"/>
        <v>0</v>
      </c>
      <c r="BN31" t="b">
        <f t="shared" si="7"/>
        <v>0</v>
      </c>
      <c r="BP31" t="b">
        <f t="shared" si="8"/>
        <v>1</v>
      </c>
      <c r="BQ31" t="b">
        <v>0</v>
      </c>
      <c r="BR31" s="28" t="b">
        <f t="shared" si="9"/>
        <v>1</v>
      </c>
      <c r="BS31" s="28" t="b">
        <v>0</v>
      </c>
      <c r="BU31" t="b">
        <f t="shared" si="10"/>
        <v>1</v>
      </c>
      <c r="BV31" t="b">
        <f t="shared" si="11"/>
        <v>1</v>
      </c>
      <c r="BW31" s="50" t="b">
        <f t="shared" si="0"/>
        <v>0</v>
      </c>
      <c r="BX31" t="b">
        <f t="shared" si="12"/>
        <v>0</v>
      </c>
      <c r="BY31" t="b">
        <f t="shared" si="13"/>
        <v>1</v>
      </c>
      <c r="CA31" t="b">
        <f t="shared" si="14"/>
        <v>1</v>
      </c>
      <c r="CB31" t="b">
        <v>1</v>
      </c>
      <c r="CC31" s="28" t="b">
        <f t="shared" si="15"/>
        <v>1</v>
      </c>
      <c r="CD31" s="28" t="b">
        <v>1</v>
      </c>
      <c r="CF31" s="8" t="s">
        <v>238</v>
      </c>
      <c r="CG31">
        <v>30</v>
      </c>
      <c r="CH31" s="18">
        <v>6.64</v>
      </c>
      <c r="CI31">
        <f t="shared" si="17"/>
        <v>50.82831325301205</v>
      </c>
    </row>
    <row r="32" spans="70:82" ht="12.75">
      <c r="BR32" s="28"/>
      <c r="BS32" s="28"/>
      <c r="BW32" s="50"/>
      <c r="CC32" s="28"/>
      <c r="CD32" s="28"/>
    </row>
    <row r="33" spans="55:87" ht="12.75">
      <c r="BC33">
        <f>AVERAGE(BC2:BC31)</f>
        <v>442.2</v>
      </c>
      <c r="BE33" s="21">
        <f>AVERAGE(BE2:BE31)</f>
        <v>-11.366666666666667</v>
      </c>
      <c r="BF33" s="21">
        <f>AVERAGE(BF2:BF31)</f>
        <v>-25</v>
      </c>
      <c r="BG33" s="21">
        <f>AVERAGE(BG2:BG31)</f>
        <v>-122.03333333333333</v>
      </c>
      <c r="BH33" t="s">
        <v>214</v>
      </c>
      <c r="BI33" t="s">
        <v>216</v>
      </c>
      <c r="BJ33">
        <f>COUNTIF(BJ2:BJ31,"FALSE")</f>
        <v>11</v>
      </c>
      <c r="BK33">
        <f>COUNTIF(BK2:BK31,"FALSE")</f>
        <v>7</v>
      </c>
      <c r="BL33">
        <f>COUNTIF(BL2:BL31,"FALSE")</f>
        <v>24</v>
      </c>
      <c r="BM33">
        <f>COUNTIF(BM2:BM31,"FALSE")</f>
        <v>26</v>
      </c>
      <c r="BN33">
        <f>COUNTIF(BN2:BN31,"FALSE")</f>
        <v>23</v>
      </c>
      <c r="BP33">
        <f>COUNTIF(BP2:BP31,"FALSE")</f>
        <v>3</v>
      </c>
      <c r="BQ33">
        <f>COUNTIF(BQ2:BQ31,"FALSE")</f>
        <v>11</v>
      </c>
      <c r="BR33" s="28">
        <f>COUNTIF(BR2:BR31,"FALSE")</f>
        <v>4</v>
      </c>
      <c r="BS33" s="28">
        <f>COUNTIF(BS2:BS31,"FALSE")</f>
        <v>11</v>
      </c>
      <c r="BU33">
        <f>COUNTIF(BU2:BU31,"FALSE")</f>
        <v>8</v>
      </c>
      <c r="BV33">
        <f>COUNTIF(BV2:BV31,"FALSE")</f>
        <v>5</v>
      </c>
      <c r="BW33" s="50">
        <f>COUNTIF(BW2:BW31,"FALSE")</f>
        <v>24</v>
      </c>
      <c r="BX33">
        <f>COUNTIF(BX2:BX31,"FALSE")</f>
        <v>24</v>
      </c>
      <c r="BY33">
        <f>COUNTIF(BY2:BY31,"FALSE")</f>
        <v>20</v>
      </c>
      <c r="CA33">
        <f>COUNTIF(CA2:CA31,"FALSE")</f>
        <v>2</v>
      </c>
      <c r="CB33">
        <f>COUNTIF(CB2:CB31,"FALSE")</f>
        <v>8</v>
      </c>
      <c r="CC33" s="28">
        <f>COUNTIF(CC2:CC31,"FALSE")</f>
        <v>3</v>
      </c>
      <c r="CD33" s="28">
        <f>COUNTIF(CD2:CD31,"FALSE")</f>
        <v>8</v>
      </c>
      <c r="CG33">
        <f>AVERAGE(CG2:CG31)</f>
        <v>62.666666666666664</v>
      </c>
      <c r="CH33" s="47"/>
      <c r="CI33">
        <f>AVERAGE(CI2:CI31)</f>
        <v>50.55078053411701</v>
      </c>
    </row>
    <row r="34" spans="55:87" ht="12.75">
      <c r="BC34">
        <f>STDEV(BC2:BC31)</f>
        <v>52.04865098122631</v>
      </c>
      <c r="BE34">
        <f>STDEV(BE2:BE31)</f>
        <v>38.8671329401656</v>
      </c>
      <c r="BF34">
        <f>STDEV(BF2:BF31)</f>
        <v>44.90987142849708</v>
      </c>
      <c r="BG34">
        <f>STDEV(BG2:BG31)</f>
        <v>46.421222356347656</v>
      </c>
      <c r="BH34" t="s">
        <v>215</v>
      </c>
      <c r="BI34" t="s">
        <v>217</v>
      </c>
      <c r="BJ34">
        <f>COUNTIF(BJ2:BJ31,"TRUE")</f>
        <v>19</v>
      </c>
      <c r="BK34">
        <f>COUNTIF(BK2:BK31,"TRUE")</f>
        <v>23</v>
      </c>
      <c r="BL34">
        <f>COUNTIF(BL2:BL31,"TRUE")</f>
        <v>6</v>
      </c>
      <c r="BM34">
        <f>COUNTIF(BM2:BM31,"TRUE")</f>
        <v>4</v>
      </c>
      <c r="BN34">
        <f>COUNTIF(BN2:BN31,"TRUE")</f>
        <v>7</v>
      </c>
      <c r="BP34">
        <f>COUNTIF(BP2:BP31,"true")</f>
        <v>27</v>
      </c>
      <c r="BQ34">
        <f>COUNTIF(BQ2:BQ31,"true")</f>
        <v>19</v>
      </c>
      <c r="BR34" s="28">
        <f>COUNTIF(BR2:BR31,"true")</f>
        <v>26</v>
      </c>
      <c r="BS34" s="28">
        <f>COUNTIF(BS2:BS31,"true")</f>
        <v>19</v>
      </c>
      <c r="BU34">
        <f>COUNTIF(BU2:BU31,"TRUE")</f>
        <v>22</v>
      </c>
      <c r="BV34">
        <f>COUNTIF(BV2:BV31,"TRUE")</f>
        <v>25</v>
      </c>
      <c r="BW34" s="50">
        <f>COUNTIF(BW2:BW31,"TRUE")</f>
        <v>6</v>
      </c>
      <c r="BX34">
        <f>COUNTIF(BX2:BX31,"TRUE")</f>
        <v>6</v>
      </c>
      <c r="BY34">
        <f>COUNTIF(BY2:BY31,"TRUE")</f>
        <v>10</v>
      </c>
      <c r="CA34">
        <f>COUNTIF(CA2:CA31,"TRUE")</f>
        <v>28</v>
      </c>
      <c r="CB34">
        <f>COUNTIF(CB2:CB31,"TRUE")</f>
        <v>22</v>
      </c>
      <c r="CC34" s="28">
        <f>COUNTIF(CC2:CC31,"TRUE")</f>
        <v>27</v>
      </c>
      <c r="CD34" s="28">
        <f>COUNTIF(CD2:CD31,"TRUE")</f>
        <v>22</v>
      </c>
      <c r="CG34">
        <f>STDEV(CG2:CG31)</f>
        <v>92.57553610461822</v>
      </c>
      <c r="CI34">
        <f>STDEV(CI2:CI31)</f>
        <v>6.2632558734776245</v>
      </c>
    </row>
    <row r="35" spans="56:82" ht="12.75">
      <c r="BD35" s="21" t="s">
        <v>120</v>
      </c>
      <c r="BH35" t="s">
        <v>200</v>
      </c>
      <c r="BI35" t="s">
        <v>201</v>
      </c>
      <c r="BJ35">
        <v>0</v>
      </c>
      <c r="BK35">
        <v>1</v>
      </c>
      <c r="BL35">
        <v>7</v>
      </c>
      <c r="BM35">
        <v>1</v>
      </c>
      <c r="BN35">
        <v>0</v>
      </c>
      <c r="BP35">
        <v>8</v>
      </c>
      <c r="BQ35">
        <v>1</v>
      </c>
      <c r="BR35" s="28">
        <v>2</v>
      </c>
      <c r="BS35" s="28">
        <v>0</v>
      </c>
      <c r="BU35">
        <v>3</v>
      </c>
      <c r="BV35">
        <v>2</v>
      </c>
      <c r="BW35" s="50">
        <v>7</v>
      </c>
      <c r="BX35">
        <v>1</v>
      </c>
      <c r="BY35">
        <v>2</v>
      </c>
      <c r="CA35">
        <v>10</v>
      </c>
      <c r="CB35">
        <v>3</v>
      </c>
      <c r="CC35" s="28">
        <v>6</v>
      </c>
      <c r="CD35" s="28">
        <v>2</v>
      </c>
    </row>
    <row r="36" spans="56:85" ht="12.75">
      <c r="BD36">
        <f>COUNTIF(BD2:BD31,"0-2 and 2-5")</f>
        <v>24</v>
      </c>
      <c r="BH36" t="s">
        <v>202</v>
      </c>
      <c r="BI36" t="s">
        <v>203</v>
      </c>
      <c r="BJ36">
        <v>36</v>
      </c>
      <c r="BK36">
        <v>35</v>
      </c>
      <c r="BL36">
        <v>29</v>
      </c>
      <c r="BM36">
        <v>35</v>
      </c>
      <c r="BN36">
        <v>36</v>
      </c>
      <c r="BP36">
        <v>28</v>
      </c>
      <c r="BQ36">
        <v>35</v>
      </c>
      <c r="BR36" s="28">
        <v>34</v>
      </c>
      <c r="BS36" s="28">
        <v>36</v>
      </c>
      <c r="BU36">
        <v>33</v>
      </c>
      <c r="BV36">
        <v>34</v>
      </c>
      <c r="BW36" s="50">
        <v>29</v>
      </c>
      <c r="BX36">
        <v>35</v>
      </c>
      <c r="BY36">
        <v>34</v>
      </c>
      <c r="CA36">
        <v>26</v>
      </c>
      <c r="CB36">
        <v>33</v>
      </c>
      <c r="CC36" s="28">
        <v>30</v>
      </c>
      <c r="CD36" s="28">
        <v>34</v>
      </c>
      <c r="CG36" t="s">
        <v>255</v>
      </c>
    </row>
    <row r="37" spans="56:82" ht="12.75">
      <c r="BD37" s="21" t="s">
        <v>119</v>
      </c>
      <c r="BR37" s="28"/>
      <c r="BS37" s="28"/>
      <c r="BW37" s="50"/>
      <c r="CC37" s="28"/>
      <c r="CD37" s="28"/>
    </row>
    <row r="38" spans="56:82" ht="12.75">
      <c r="BD38">
        <f>COUNTIF(BD2:BD31,"2-5 mm")</f>
        <v>6</v>
      </c>
      <c r="BH38" s="21" t="s">
        <v>218</v>
      </c>
      <c r="BI38" t="s">
        <v>220</v>
      </c>
      <c r="BJ38">
        <f>BJ34/(BJ34+BJ33)</f>
        <v>0.6333333333333333</v>
      </c>
      <c r="BK38">
        <f aca="true" t="shared" si="18" ref="BK38:CD38">BK34/(BK34+BK33)</f>
        <v>0.7666666666666667</v>
      </c>
      <c r="BL38">
        <f t="shared" si="18"/>
        <v>0.2</v>
      </c>
      <c r="BM38">
        <f t="shared" si="18"/>
        <v>0.13333333333333333</v>
      </c>
      <c r="BN38">
        <f t="shared" si="18"/>
        <v>0.23333333333333334</v>
      </c>
      <c r="BP38">
        <f t="shared" si="18"/>
        <v>0.9</v>
      </c>
      <c r="BQ38">
        <f t="shared" si="18"/>
        <v>0.6333333333333333</v>
      </c>
      <c r="BR38" s="28">
        <f t="shared" si="18"/>
        <v>0.8666666666666667</v>
      </c>
      <c r="BS38" s="28">
        <f t="shared" si="18"/>
        <v>0.6333333333333333</v>
      </c>
      <c r="BU38">
        <f t="shared" si="18"/>
        <v>0.7333333333333333</v>
      </c>
      <c r="BV38">
        <f t="shared" si="18"/>
        <v>0.8333333333333334</v>
      </c>
      <c r="BW38" s="50">
        <f t="shared" si="18"/>
        <v>0.2</v>
      </c>
      <c r="BX38">
        <f t="shared" si="18"/>
        <v>0.2</v>
      </c>
      <c r="BY38">
        <f t="shared" si="18"/>
        <v>0.3333333333333333</v>
      </c>
      <c r="CA38">
        <f t="shared" si="18"/>
        <v>0.9333333333333333</v>
      </c>
      <c r="CB38">
        <f t="shared" si="18"/>
        <v>0.7333333333333333</v>
      </c>
      <c r="CC38" s="28">
        <f t="shared" si="18"/>
        <v>0.9</v>
      </c>
      <c r="CD38" s="28">
        <f t="shared" si="18"/>
        <v>0.7333333333333333</v>
      </c>
    </row>
    <row r="39" spans="60:82" ht="12.75">
      <c r="BH39" s="21" t="s">
        <v>219</v>
      </c>
      <c r="BI39" t="s">
        <v>221</v>
      </c>
      <c r="BJ39">
        <f>BJ36/(BJ36+BJ35)</f>
        <v>1</v>
      </c>
      <c r="BK39">
        <f aca="true" t="shared" si="19" ref="BK39:CD39">BK36/(BK36+BK35)</f>
        <v>0.9722222222222222</v>
      </c>
      <c r="BL39">
        <f t="shared" si="19"/>
        <v>0.8055555555555556</v>
      </c>
      <c r="BM39">
        <f t="shared" si="19"/>
        <v>0.9722222222222222</v>
      </c>
      <c r="BN39">
        <f t="shared" si="19"/>
        <v>1</v>
      </c>
      <c r="BP39">
        <f t="shared" si="19"/>
        <v>0.7777777777777778</v>
      </c>
      <c r="BQ39">
        <f t="shared" si="19"/>
        <v>0.9722222222222222</v>
      </c>
      <c r="BR39" s="28">
        <f t="shared" si="19"/>
        <v>0.9444444444444444</v>
      </c>
      <c r="BS39" s="28">
        <f t="shared" si="19"/>
        <v>1</v>
      </c>
      <c r="BU39">
        <f t="shared" si="19"/>
        <v>0.9166666666666666</v>
      </c>
      <c r="BV39">
        <f t="shared" si="19"/>
        <v>0.9444444444444444</v>
      </c>
      <c r="BW39" s="50">
        <f t="shared" si="19"/>
        <v>0.8055555555555556</v>
      </c>
      <c r="BX39">
        <f t="shared" si="19"/>
        <v>0.9722222222222222</v>
      </c>
      <c r="BY39">
        <f t="shared" si="19"/>
        <v>0.9444444444444444</v>
      </c>
      <c r="CA39">
        <f t="shared" si="19"/>
        <v>0.7222222222222222</v>
      </c>
      <c r="CB39">
        <f t="shared" si="19"/>
        <v>0.9166666666666666</v>
      </c>
      <c r="CC39" s="28">
        <f t="shared" si="19"/>
        <v>0.8333333333333334</v>
      </c>
      <c r="CD39" s="28">
        <f t="shared" si="19"/>
        <v>0.9444444444444444</v>
      </c>
    </row>
  </sheetData>
  <printOptions/>
  <pageMargins left="0.75" right="0.75" top="1" bottom="1" header="0.5" footer="0.5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J23"/>
  <sheetViews>
    <sheetView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D2" sqref="CD2"/>
    </sheetView>
  </sheetViews>
  <sheetFormatPr defaultColWidth="9.140625" defaultRowHeight="12.75"/>
  <sheetData>
    <row r="1" spans="1:87" ht="90">
      <c r="A1" s="5" t="s">
        <v>64</v>
      </c>
      <c r="B1" s="5" t="s">
        <v>65</v>
      </c>
      <c r="C1" s="5" t="s">
        <v>40</v>
      </c>
      <c r="D1" s="5" t="s">
        <v>0</v>
      </c>
      <c r="E1" s="6" t="s">
        <v>8</v>
      </c>
      <c r="F1" s="11" t="s">
        <v>7</v>
      </c>
      <c r="G1" s="11" t="s">
        <v>60</v>
      </c>
      <c r="H1" s="5" t="s">
        <v>117</v>
      </c>
      <c r="I1" s="5" t="s">
        <v>104</v>
      </c>
      <c r="J1" s="5" t="s">
        <v>4</v>
      </c>
      <c r="K1" s="12" t="s">
        <v>10</v>
      </c>
      <c r="L1" s="12" t="s">
        <v>11</v>
      </c>
      <c r="M1" s="5" t="s">
        <v>12</v>
      </c>
      <c r="N1" s="12" t="s">
        <v>223</v>
      </c>
      <c r="O1" s="12" t="s">
        <v>224</v>
      </c>
      <c r="P1" s="5" t="s">
        <v>225</v>
      </c>
      <c r="Q1" s="5" t="s">
        <v>226</v>
      </c>
      <c r="R1" s="5" t="s">
        <v>42</v>
      </c>
      <c r="S1" s="5" t="s">
        <v>41</v>
      </c>
      <c r="T1" s="13" t="s">
        <v>6</v>
      </c>
      <c r="U1" s="13" t="s">
        <v>227</v>
      </c>
      <c r="V1" s="13" t="s">
        <v>228</v>
      </c>
      <c r="W1" s="13" t="s">
        <v>229</v>
      </c>
      <c r="X1" s="13" t="s">
        <v>230</v>
      </c>
      <c r="Y1" s="13" t="s">
        <v>231</v>
      </c>
      <c r="Z1" s="13" t="s">
        <v>232</v>
      </c>
      <c r="AA1" s="44" t="s">
        <v>233</v>
      </c>
      <c r="AB1" s="44" t="s">
        <v>234</v>
      </c>
      <c r="AC1" s="44" t="s">
        <v>235</v>
      </c>
      <c r="AD1" s="22" t="s">
        <v>16</v>
      </c>
      <c r="AE1" s="25" t="s">
        <v>18</v>
      </c>
      <c r="AF1" s="25" t="s">
        <v>19</v>
      </c>
      <c r="AG1" s="25" t="s">
        <v>20</v>
      </c>
      <c r="AH1" s="25" t="s">
        <v>30</v>
      </c>
      <c r="AI1" s="25" t="s">
        <v>21</v>
      </c>
      <c r="AJ1" s="25" t="s">
        <v>22</v>
      </c>
      <c r="AK1" s="25" t="s">
        <v>23</v>
      </c>
      <c r="AL1" s="25" t="s">
        <v>24</v>
      </c>
      <c r="AM1" s="22" t="s">
        <v>104</v>
      </c>
      <c r="AN1" s="22" t="s">
        <v>31</v>
      </c>
      <c r="AO1" s="22" t="s">
        <v>32</v>
      </c>
      <c r="AP1" s="22" t="s">
        <v>38</v>
      </c>
      <c r="AQ1" s="22" t="s">
        <v>33</v>
      </c>
      <c r="AR1" s="22" t="s">
        <v>34</v>
      </c>
      <c r="AS1" s="22" t="s">
        <v>35</v>
      </c>
      <c r="BC1" s="32" t="s">
        <v>20</v>
      </c>
      <c r="BD1" s="32" t="s">
        <v>30</v>
      </c>
      <c r="BE1" s="32" t="s">
        <v>188</v>
      </c>
      <c r="BF1" s="32" t="s">
        <v>189</v>
      </c>
      <c r="BG1" s="33" t="s">
        <v>193</v>
      </c>
      <c r="BI1" s="7" t="s">
        <v>195</v>
      </c>
      <c r="BJ1" s="34" t="s">
        <v>207</v>
      </c>
      <c r="BK1" s="34" t="s">
        <v>20</v>
      </c>
      <c r="BL1" s="34" t="s">
        <v>30</v>
      </c>
      <c r="BM1" s="34" t="s">
        <v>188</v>
      </c>
      <c r="BN1" s="34" t="s">
        <v>189</v>
      </c>
      <c r="BO1" s="7"/>
      <c r="BP1" s="29" t="s">
        <v>208</v>
      </c>
      <c r="BQ1" s="29" t="s">
        <v>198</v>
      </c>
      <c r="BR1" s="49" t="s">
        <v>222</v>
      </c>
      <c r="BS1" s="49" t="s">
        <v>252</v>
      </c>
      <c r="BT1" s="51" t="s">
        <v>253</v>
      </c>
      <c r="BU1" s="31" t="s">
        <v>207</v>
      </c>
      <c r="BV1" s="35" t="s">
        <v>20</v>
      </c>
      <c r="BW1" s="35" t="s">
        <v>30</v>
      </c>
      <c r="BX1" s="35" t="s">
        <v>188</v>
      </c>
      <c r="BY1" s="35" t="s">
        <v>189</v>
      </c>
      <c r="BZ1" s="7"/>
      <c r="CA1" s="7" t="s">
        <v>197</v>
      </c>
      <c r="CB1" s="7" t="s">
        <v>198</v>
      </c>
      <c r="CC1" s="49" t="s">
        <v>222</v>
      </c>
      <c r="CD1" s="49" t="s">
        <v>252</v>
      </c>
      <c r="CF1" s="5" t="s">
        <v>4</v>
      </c>
      <c r="CG1" t="s">
        <v>251</v>
      </c>
      <c r="CH1" s="12" t="s">
        <v>224</v>
      </c>
      <c r="CI1" s="53" t="s">
        <v>254</v>
      </c>
    </row>
    <row r="2" spans="1:88" ht="12.75">
      <c r="A2" s="1"/>
      <c r="B2" s="1">
        <v>102</v>
      </c>
      <c r="C2" t="s">
        <v>121</v>
      </c>
      <c r="D2" s="2" t="s">
        <v>124</v>
      </c>
      <c r="E2" s="4"/>
      <c r="F2" s="2" t="s">
        <v>123</v>
      </c>
      <c r="G2" s="2"/>
      <c r="H2" s="1" t="s">
        <v>122</v>
      </c>
      <c r="I2" s="1"/>
      <c r="J2" s="1" t="s">
        <v>111</v>
      </c>
      <c r="K2" s="3">
        <v>-1.25</v>
      </c>
      <c r="L2" s="3">
        <v>-2.75</v>
      </c>
      <c r="M2" s="4">
        <v>175</v>
      </c>
      <c r="N2" s="3">
        <v>7.78</v>
      </c>
      <c r="O2" s="3">
        <v>7.28</v>
      </c>
      <c r="P2" s="1">
        <v>80</v>
      </c>
      <c r="Q2" s="1">
        <v>7.53</v>
      </c>
      <c r="R2" s="1"/>
      <c r="S2" s="1">
        <v>1</v>
      </c>
      <c r="T2" s="10"/>
      <c r="U2" s="10">
        <v>6.06</v>
      </c>
      <c r="V2" s="10">
        <v>80</v>
      </c>
      <c r="W2" s="10">
        <v>7.05</v>
      </c>
      <c r="X2" s="10">
        <v>87</v>
      </c>
      <c r="Y2" s="10">
        <v>6.74</v>
      </c>
      <c r="Z2" s="10">
        <v>1.4</v>
      </c>
      <c r="AA2" s="20"/>
      <c r="AB2" s="20"/>
      <c r="AC2" s="20"/>
      <c r="AD2" s="21"/>
      <c r="AE2" s="21">
        <v>472</v>
      </c>
      <c r="AF2" s="21">
        <v>555</v>
      </c>
      <c r="AG2" s="21">
        <v>468</v>
      </c>
      <c r="AH2" s="21" t="s">
        <v>120</v>
      </c>
      <c r="AI2" s="24">
        <v>504</v>
      </c>
      <c r="AJ2" s="24">
        <v>510</v>
      </c>
      <c r="AK2" s="24">
        <v>489</v>
      </c>
      <c r="AL2" s="24">
        <v>521</v>
      </c>
      <c r="AM2" s="21"/>
      <c r="AN2" s="21"/>
      <c r="AO2" s="21"/>
      <c r="AP2" s="21"/>
      <c r="AQ2" s="21"/>
      <c r="AR2" s="21"/>
      <c r="AS2" s="21"/>
      <c r="BC2" s="21">
        <v>468</v>
      </c>
      <c r="BD2" s="21" t="s">
        <v>120</v>
      </c>
      <c r="BE2">
        <f>AI2-AJ2</f>
        <v>-6</v>
      </c>
      <c r="BF2">
        <f>AK2-AL2</f>
        <v>-32</v>
      </c>
      <c r="BG2">
        <f>AG2-AF2</f>
        <v>-87</v>
      </c>
      <c r="BJ2" t="b">
        <f>BG2&lt;-99.6</f>
        <v>0</v>
      </c>
      <c r="BK2" t="b">
        <f>BC2&lt;468.2</f>
        <v>1</v>
      </c>
      <c r="BL2" s="48" t="b">
        <f>BD2="0-5 mm"</f>
        <v>0</v>
      </c>
      <c r="BM2" t="b">
        <f>BE2&lt;-45.2</f>
        <v>0</v>
      </c>
      <c r="BN2" t="b">
        <f>BF2&lt;-46.2</f>
        <v>0</v>
      </c>
      <c r="BP2" t="b">
        <f>OR(BJ2:BN2)</f>
        <v>1</v>
      </c>
      <c r="BR2" t="b">
        <f>OR(BJ2:BK2,BM2:BN2)</f>
        <v>1</v>
      </c>
      <c r="BS2" t="b">
        <v>0</v>
      </c>
      <c r="BU2" t="b">
        <f>BG2&lt;-89.2</f>
        <v>0</v>
      </c>
      <c r="BV2" t="b">
        <f>BC2&lt;490.1</f>
        <v>1</v>
      </c>
      <c r="BW2" s="52" t="b">
        <f>BD2="2-5 mm"</f>
        <v>0</v>
      </c>
      <c r="BX2" t="b">
        <f>BE2&lt;-34.4</f>
        <v>0</v>
      </c>
      <c r="BY2" t="b">
        <f>BF2&lt;-36.9</f>
        <v>0</v>
      </c>
      <c r="CA2" t="b">
        <f>OR(BU2:BY2)</f>
        <v>1</v>
      </c>
      <c r="CC2" t="b">
        <f>OR(BU2:BV2,BX2:BY2)</f>
        <v>1</v>
      </c>
      <c r="CD2" t="b">
        <v>0</v>
      </c>
      <c r="CF2" s="1" t="s">
        <v>111</v>
      </c>
      <c r="CG2">
        <v>20</v>
      </c>
      <c r="CH2" s="3">
        <v>7.28</v>
      </c>
      <c r="CI2">
        <f>337.5/CH2</f>
        <v>46.35989010989011</v>
      </c>
      <c r="CJ2" s="54" t="s">
        <v>256</v>
      </c>
    </row>
    <row r="3" spans="1:87" ht="12.75">
      <c r="A3" s="1"/>
      <c r="B3" s="1">
        <v>107</v>
      </c>
      <c r="C3" s="26" t="s">
        <v>136</v>
      </c>
      <c r="D3" s="2">
        <v>26025</v>
      </c>
      <c r="E3" s="17"/>
      <c r="F3" s="16">
        <v>38783</v>
      </c>
      <c r="G3" s="16"/>
      <c r="H3" s="8" t="s">
        <v>122</v>
      </c>
      <c r="I3" s="8"/>
      <c r="J3" s="8" t="s">
        <v>111</v>
      </c>
      <c r="K3" s="18">
        <v>0.25</v>
      </c>
      <c r="L3" s="18">
        <v>-1</v>
      </c>
      <c r="M3" s="17">
        <v>175</v>
      </c>
      <c r="N3" s="18">
        <v>7.76</v>
      </c>
      <c r="O3" s="18">
        <v>7.26</v>
      </c>
      <c r="P3" s="8">
        <v>85</v>
      </c>
      <c r="Q3" s="8">
        <v>7.51</v>
      </c>
      <c r="R3" s="8"/>
      <c r="S3" s="8">
        <v>1</v>
      </c>
      <c r="T3" s="19"/>
      <c r="U3" s="19"/>
      <c r="V3" s="19"/>
      <c r="W3" s="19"/>
      <c r="X3" s="19"/>
      <c r="Y3" s="19"/>
      <c r="Z3" s="19"/>
      <c r="AA3" s="20"/>
      <c r="AB3" s="20"/>
      <c r="AC3" s="20"/>
      <c r="AD3" s="21"/>
      <c r="AE3" s="21">
        <v>524</v>
      </c>
      <c r="AF3" s="21">
        <v>609</v>
      </c>
      <c r="AG3" s="21">
        <v>513</v>
      </c>
      <c r="AH3" t="s">
        <v>120</v>
      </c>
      <c r="AI3" s="24">
        <v>530</v>
      </c>
      <c r="AJ3" s="24">
        <v>582</v>
      </c>
      <c r="AK3" s="24">
        <v>534</v>
      </c>
      <c r="AL3" s="24">
        <v>581</v>
      </c>
      <c r="AM3" s="21"/>
      <c r="AN3" s="21"/>
      <c r="AO3" s="21"/>
      <c r="AP3" s="21"/>
      <c r="AQ3" s="21"/>
      <c r="AR3" s="21"/>
      <c r="AS3" s="21"/>
      <c r="BC3" s="21">
        <v>513</v>
      </c>
      <c r="BD3" t="s">
        <v>120</v>
      </c>
      <c r="BE3">
        <f aca="true" t="shared" si="0" ref="BE3:BE15">AI3-AJ3</f>
        <v>-52</v>
      </c>
      <c r="BF3">
        <f aca="true" t="shared" si="1" ref="BF3:BF15">AK3-AL3</f>
        <v>-47</v>
      </c>
      <c r="BG3">
        <f aca="true" t="shared" si="2" ref="BG3:BG15">AG3-AF3</f>
        <v>-96</v>
      </c>
      <c r="BJ3" t="b">
        <f aca="true" t="shared" si="3" ref="BJ3:BJ15">BG3&lt;-99.6</f>
        <v>0</v>
      </c>
      <c r="BK3" t="b">
        <f aca="true" t="shared" si="4" ref="BK3:BK15">BC3&lt;468.2</f>
        <v>0</v>
      </c>
      <c r="BL3" s="48" t="b">
        <f aca="true" t="shared" si="5" ref="BL3:BL15">BD3="0-5 mm"</f>
        <v>0</v>
      </c>
      <c r="BM3" t="b">
        <f aca="true" t="shared" si="6" ref="BM3:BM15">BE3&lt;-45.2</f>
        <v>1</v>
      </c>
      <c r="BN3" t="b">
        <f aca="true" t="shared" si="7" ref="BN3:BN15">BF3&lt;-46.2</f>
        <v>1</v>
      </c>
      <c r="BP3" t="b">
        <f aca="true" t="shared" si="8" ref="BP3:BP15">OR(BJ3:BN3)</f>
        <v>1</v>
      </c>
      <c r="BR3" t="b">
        <f aca="true" t="shared" si="9" ref="BR3:BR15">OR(BJ3:BK3,BM3:BN3)</f>
        <v>1</v>
      </c>
      <c r="BS3" t="b">
        <v>1</v>
      </c>
      <c r="BU3" t="b">
        <f aca="true" t="shared" si="10" ref="BU3:BU15">BG3&lt;-89.2</f>
        <v>1</v>
      </c>
      <c r="BV3" t="b">
        <f aca="true" t="shared" si="11" ref="BV3:BV15">BC3&lt;490.1</f>
        <v>0</v>
      </c>
      <c r="BW3" s="52" t="b">
        <f aca="true" t="shared" si="12" ref="BW3:BW15">BD3="2-5 mm"</f>
        <v>0</v>
      </c>
      <c r="BX3" t="b">
        <f aca="true" t="shared" si="13" ref="BX3:BX15">BE3&lt;-34.4</f>
        <v>1</v>
      </c>
      <c r="BY3" t="b">
        <f aca="true" t="shared" si="14" ref="BY3:BY15">BF3&lt;-36.9</f>
        <v>1</v>
      </c>
      <c r="CA3" t="b">
        <f aca="true" t="shared" si="15" ref="CA3:CA15">OR(BU3:BY3)</f>
        <v>1</v>
      </c>
      <c r="CC3" t="b">
        <f aca="true" t="shared" si="16" ref="CC3:CC15">OR(BU3:BV3,BX3:BY3)</f>
        <v>1</v>
      </c>
      <c r="CD3" t="b">
        <v>1</v>
      </c>
      <c r="CF3" s="8" t="s">
        <v>111</v>
      </c>
      <c r="CG3">
        <v>20</v>
      </c>
      <c r="CH3" s="18">
        <v>7.26</v>
      </c>
      <c r="CI3">
        <f aca="true" t="shared" si="17" ref="CI3:CI15">337.5/CH3</f>
        <v>46.48760330578513</v>
      </c>
    </row>
    <row r="4" spans="1:87" ht="12.75">
      <c r="A4" s="1"/>
      <c r="B4" s="1">
        <v>108</v>
      </c>
      <c r="C4" s="26" t="s">
        <v>137</v>
      </c>
      <c r="D4" s="2" t="s">
        <v>138</v>
      </c>
      <c r="E4" s="17"/>
      <c r="F4" s="16" t="s">
        <v>133</v>
      </c>
      <c r="G4" s="16"/>
      <c r="H4" s="8" t="s">
        <v>118</v>
      </c>
      <c r="I4" s="8"/>
      <c r="J4" s="8" t="s">
        <v>111</v>
      </c>
      <c r="K4" s="18">
        <v>-0.5</v>
      </c>
      <c r="L4" s="18">
        <v>-1</v>
      </c>
      <c r="M4" s="17">
        <v>30</v>
      </c>
      <c r="N4" s="18">
        <v>7.6</v>
      </c>
      <c r="O4" s="18">
        <v>7.17</v>
      </c>
      <c r="P4" s="8">
        <v>125</v>
      </c>
      <c r="Q4" s="8">
        <v>7.39</v>
      </c>
      <c r="R4" s="8"/>
      <c r="S4" s="8">
        <v>1</v>
      </c>
      <c r="T4" s="19"/>
      <c r="U4" s="19">
        <v>7.39</v>
      </c>
      <c r="V4" s="19">
        <v>22</v>
      </c>
      <c r="W4" s="19">
        <v>6.63</v>
      </c>
      <c r="X4" s="19">
        <v>112</v>
      </c>
      <c r="Y4" s="19">
        <v>6.34</v>
      </c>
      <c r="Z4" s="19">
        <v>1.35</v>
      </c>
      <c r="AA4" s="20"/>
      <c r="AB4" s="20"/>
      <c r="AC4" s="20"/>
      <c r="AD4" s="21"/>
      <c r="AE4" s="21">
        <v>442</v>
      </c>
      <c r="AF4" s="21">
        <v>516</v>
      </c>
      <c r="AG4" s="21">
        <v>434</v>
      </c>
      <c r="AH4" t="s">
        <v>120</v>
      </c>
      <c r="AI4" s="24">
        <v>476</v>
      </c>
      <c r="AJ4" s="24">
        <v>480</v>
      </c>
      <c r="AK4" s="24">
        <v>453</v>
      </c>
      <c r="AL4" s="24">
        <v>487</v>
      </c>
      <c r="AM4" s="21"/>
      <c r="AN4" s="21"/>
      <c r="AO4" s="21"/>
      <c r="AP4" s="21"/>
      <c r="AQ4" s="21"/>
      <c r="AR4" s="21"/>
      <c r="AS4" s="21"/>
      <c r="BC4" s="21">
        <v>434</v>
      </c>
      <c r="BD4" t="s">
        <v>120</v>
      </c>
      <c r="BE4">
        <f t="shared" si="0"/>
        <v>-4</v>
      </c>
      <c r="BF4">
        <f t="shared" si="1"/>
        <v>-34</v>
      </c>
      <c r="BG4">
        <f t="shared" si="2"/>
        <v>-82</v>
      </c>
      <c r="BJ4" t="b">
        <f t="shared" si="3"/>
        <v>0</v>
      </c>
      <c r="BK4" t="b">
        <f t="shared" si="4"/>
        <v>1</v>
      </c>
      <c r="BL4" s="48" t="b">
        <f t="shared" si="5"/>
        <v>0</v>
      </c>
      <c r="BM4" t="b">
        <f t="shared" si="6"/>
        <v>0</v>
      </c>
      <c r="BN4" t="b">
        <f t="shared" si="7"/>
        <v>0</v>
      </c>
      <c r="BP4" t="b">
        <f t="shared" si="8"/>
        <v>1</v>
      </c>
      <c r="BR4" t="b">
        <f t="shared" si="9"/>
        <v>1</v>
      </c>
      <c r="BS4" t="b">
        <v>0</v>
      </c>
      <c r="BU4" t="b">
        <f t="shared" si="10"/>
        <v>0</v>
      </c>
      <c r="BV4" t="b">
        <f t="shared" si="11"/>
        <v>1</v>
      </c>
      <c r="BW4" s="52" t="b">
        <f t="shared" si="12"/>
        <v>0</v>
      </c>
      <c r="BX4" t="b">
        <f t="shared" si="13"/>
        <v>0</v>
      </c>
      <c r="BY4" t="b">
        <f t="shared" si="14"/>
        <v>0</v>
      </c>
      <c r="CA4" t="b">
        <f t="shared" si="15"/>
        <v>1</v>
      </c>
      <c r="CC4" t="b">
        <f t="shared" si="16"/>
        <v>1</v>
      </c>
      <c r="CD4" t="b">
        <v>0</v>
      </c>
      <c r="CF4" s="8" t="s">
        <v>111</v>
      </c>
      <c r="CG4">
        <v>20</v>
      </c>
      <c r="CH4" s="18">
        <v>7.17</v>
      </c>
      <c r="CI4">
        <f t="shared" si="17"/>
        <v>47.07112970711297</v>
      </c>
    </row>
    <row r="5" spans="1:87" ht="12.75">
      <c r="A5" s="1"/>
      <c r="B5" s="1">
        <v>112</v>
      </c>
      <c r="C5" s="26" t="s">
        <v>146</v>
      </c>
      <c r="D5" s="2" t="s">
        <v>147</v>
      </c>
      <c r="E5" s="4"/>
      <c r="F5" s="2" t="s">
        <v>127</v>
      </c>
      <c r="G5" s="2"/>
      <c r="H5" s="1" t="s">
        <v>118</v>
      </c>
      <c r="I5" s="1"/>
      <c r="J5" s="1" t="s">
        <v>237</v>
      </c>
      <c r="K5" s="3">
        <v>-5.75</v>
      </c>
      <c r="L5" s="3">
        <v>-4.5</v>
      </c>
      <c r="M5" s="4">
        <v>75</v>
      </c>
      <c r="N5" s="3">
        <v>7.89</v>
      </c>
      <c r="O5" s="3">
        <v>7.23</v>
      </c>
      <c r="P5" s="8">
        <v>155</v>
      </c>
      <c r="Q5" s="8">
        <v>7.56</v>
      </c>
      <c r="R5" s="8"/>
      <c r="S5" s="8">
        <v>1</v>
      </c>
      <c r="T5" s="19"/>
      <c r="U5" s="19">
        <v>7.91</v>
      </c>
      <c r="V5" s="19">
        <v>58</v>
      </c>
      <c r="W5" s="19">
        <v>7.02</v>
      </c>
      <c r="X5" s="19">
        <v>148</v>
      </c>
      <c r="Y5" s="19">
        <v>6.56</v>
      </c>
      <c r="Z5" s="19">
        <v>2.32</v>
      </c>
      <c r="AA5" s="20"/>
      <c r="AB5" s="20"/>
      <c r="AC5" s="20"/>
      <c r="AD5" s="21"/>
      <c r="AE5" s="21">
        <v>476</v>
      </c>
      <c r="AF5" s="21">
        <v>525</v>
      </c>
      <c r="AG5" s="21">
        <v>474</v>
      </c>
      <c r="AH5" t="s">
        <v>120</v>
      </c>
      <c r="AI5" s="24">
        <v>490</v>
      </c>
      <c r="AJ5" s="24">
        <v>505</v>
      </c>
      <c r="AK5" s="24">
        <v>484</v>
      </c>
      <c r="AL5" s="24">
        <v>504</v>
      </c>
      <c r="AM5" s="21"/>
      <c r="AN5" s="21"/>
      <c r="AO5" s="21"/>
      <c r="AP5" s="21"/>
      <c r="AQ5" s="21"/>
      <c r="AR5" s="21"/>
      <c r="AS5" s="21"/>
      <c r="BC5" s="21">
        <v>474</v>
      </c>
      <c r="BD5" t="s">
        <v>120</v>
      </c>
      <c r="BE5">
        <f t="shared" si="0"/>
        <v>-15</v>
      </c>
      <c r="BF5">
        <f t="shared" si="1"/>
        <v>-20</v>
      </c>
      <c r="BG5">
        <f t="shared" si="2"/>
        <v>-51</v>
      </c>
      <c r="BJ5" t="b">
        <f t="shared" si="3"/>
        <v>0</v>
      </c>
      <c r="BK5" t="b">
        <f t="shared" si="4"/>
        <v>0</v>
      </c>
      <c r="BL5" s="48" t="b">
        <f t="shared" si="5"/>
        <v>0</v>
      </c>
      <c r="BM5" t="b">
        <f t="shared" si="6"/>
        <v>0</v>
      </c>
      <c r="BN5" t="b">
        <f t="shared" si="7"/>
        <v>0</v>
      </c>
      <c r="BP5" t="b">
        <f t="shared" si="8"/>
        <v>0</v>
      </c>
      <c r="BR5" t="b">
        <f t="shared" si="9"/>
        <v>0</v>
      </c>
      <c r="BS5" t="b">
        <v>0</v>
      </c>
      <c r="BU5" t="b">
        <f t="shared" si="10"/>
        <v>0</v>
      </c>
      <c r="BV5" t="b">
        <f t="shared" si="11"/>
        <v>1</v>
      </c>
      <c r="BW5" s="52" t="b">
        <f t="shared" si="12"/>
        <v>0</v>
      </c>
      <c r="BX5" t="b">
        <f t="shared" si="13"/>
        <v>0</v>
      </c>
      <c r="BY5" t="b">
        <f t="shared" si="14"/>
        <v>0</v>
      </c>
      <c r="CA5" t="b">
        <f t="shared" si="15"/>
        <v>1</v>
      </c>
      <c r="CC5" t="b">
        <f t="shared" si="16"/>
        <v>1</v>
      </c>
      <c r="CD5" t="b">
        <v>0</v>
      </c>
      <c r="CF5" s="1" t="s">
        <v>237</v>
      </c>
      <c r="CG5">
        <v>200</v>
      </c>
      <c r="CH5" s="3">
        <v>7.23</v>
      </c>
      <c r="CI5">
        <f t="shared" si="17"/>
        <v>46.6804979253112</v>
      </c>
    </row>
    <row r="6" spans="1:87" ht="12.75">
      <c r="A6" s="1"/>
      <c r="B6" s="1">
        <v>112</v>
      </c>
      <c r="C6" s="26" t="s">
        <v>146</v>
      </c>
      <c r="D6" s="2" t="s">
        <v>147</v>
      </c>
      <c r="E6" s="4"/>
      <c r="F6" s="2" t="s">
        <v>127</v>
      </c>
      <c r="G6" s="2"/>
      <c r="H6" s="1" t="s">
        <v>122</v>
      </c>
      <c r="I6" s="1"/>
      <c r="J6" s="1" t="s">
        <v>110</v>
      </c>
      <c r="K6" s="3">
        <v>-7.25</v>
      </c>
      <c r="L6" s="3">
        <v>-3</v>
      </c>
      <c r="M6" s="4">
        <v>120</v>
      </c>
      <c r="N6" s="3">
        <v>7.74</v>
      </c>
      <c r="O6" s="3">
        <v>7.28</v>
      </c>
      <c r="P6" s="8">
        <v>35</v>
      </c>
      <c r="Q6" s="8">
        <v>7.51</v>
      </c>
      <c r="R6" s="8"/>
      <c r="S6" s="8">
        <v>1</v>
      </c>
      <c r="T6" s="19"/>
      <c r="U6" s="19">
        <v>7.74</v>
      </c>
      <c r="V6" s="19">
        <v>124</v>
      </c>
      <c r="W6" s="19">
        <v>7.02</v>
      </c>
      <c r="X6" s="19">
        <v>34</v>
      </c>
      <c r="Y6" s="19">
        <v>6.6</v>
      </c>
      <c r="Z6" s="19">
        <v>2.29</v>
      </c>
      <c r="AA6" s="20"/>
      <c r="AB6" s="20"/>
      <c r="AC6" s="20"/>
      <c r="AD6" s="21"/>
      <c r="AE6" s="21">
        <v>481</v>
      </c>
      <c r="AF6" s="21">
        <v>537</v>
      </c>
      <c r="AG6" s="21">
        <v>477</v>
      </c>
      <c r="AH6" t="s">
        <v>120</v>
      </c>
      <c r="AI6" s="24">
        <v>487</v>
      </c>
      <c r="AJ6" s="24">
        <v>514</v>
      </c>
      <c r="AK6" s="24">
        <v>486</v>
      </c>
      <c r="AL6" s="24">
        <v>513</v>
      </c>
      <c r="AM6" s="21"/>
      <c r="AN6" s="21"/>
      <c r="AO6" s="21"/>
      <c r="AP6" s="21"/>
      <c r="AQ6" s="21"/>
      <c r="AR6" s="21"/>
      <c r="AS6" s="21"/>
      <c r="BC6" s="21">
        <v>477</v>
      </c>
      <c r="BD6" t="s">
        <v>120</v>
      </c>
      <c r="BE6">
        <f t="shared" si="0"/>
        <v>-27</v>
      </c>
      <c r="BF6">
        <f t="shared" si="1"/>
        <v>-27</v>
      </c>
      <c r="BG6">
        <f t="shared" si="2"/>
        <v>-60</v>
      </c>
      <c r="BJ6" t="b">
        <f t="shared" si="3"/>
        <v>0</v>
      </c>
      <c r="BK6" t="b">
        <f t="shared" si="4"/>
        <v>0</v>
      </c>
      <c r="BL6" s="48" t="b">
        <f t="shared" si="5"/>
        <v>0</v>
      </c>
      <c r="BM6" t="b">
        <f t="shared" si="6"/>
        <v>0</v>
      </c>
      <c r="BN6" t="b">
        <f t="shared" si="7"/>
        <v>0</v>
      </c>
      <c r="BP6" t="b">
        <f t="shared" si="8"/>
        <v>0</v>
      </c>
      <c r="BR6" t="b">
        <f t="shared" si="9"/>
        <v>0</v>
      </c>
      <c r="BS6" t="b">
        <v>0</v>
      </c>
      <c r="BU6" t="b">
        <f t="shared" si="10"/>
        <v>0</v>
      </c>
      <c r="BV6" t="b">
        <f t="shared" si="11"/>
        <v>1</v>
      </c>
      <c r="BW6" s="52" t="b">
        <f t="shared" si="12"/>
        <v>0</v>
      </c>
      <c r="BX6" t="b">
        <f t="shared" si="13"/>
        <v>0</v>
      </c>
      <c r="BY6" t="b">
        <f t="shared" si="14"/>
        <v>0</v>
      </c>
      <c r="CA6" t="b">
        <f t="shared" si="15"/>
        <v>1</v>
      </c>
      <c r="CC6" t="b">
        <f t="shared" si="16"/>
        <v>1</v>
      </c>
      <c r="CD6" t="b">
        <v>0</v>
      </c>
      <c r="CF6" s="1" t="s">
        <v>110</v>
      </c>
      <c r="CG6">
        <v>25</v>
      </c>
      <c r="CH6" s="3">
        <v>7.28</v>
      </c>
      <c r="CI6">
        <f t="shared" si="17"/>
        <v>46.35989010989011</v>
      </c>
    </row>
    <row r="7" spans="1:87" ht="12.75">
      <c r="A7" s="1"/>
      <c r="B7" s="1">
        <v>117</v>
      </c>
      <c r="C7" s="26" t="s">
        <v>157</v>
      </c>
      <c r="D7" s="2">
        <v>13246</v>
      </c>
      <c r="E7" s="4"/>
      <c r="F7" s="2" t="s">
        <v>158</v>
      </c>
      <c r="G7" s="2"/>
      <c r="H7" s="1" t="s">
        <v>118</v>
      </c>
      <c r="I7" s="1"/>
      <c r="J7" s="1" t="s">
        <v>238</v>
      </c>
      <c r="K7" s="3">
        <v>-7</v>
      </c>
      <c r="L7" s="3">
        <v>-6</v>
      </c>
      <c r="M7" s="4">
        <v>75</v>
      </c>
      <c r="N7" s="3">
        <v>6.96</v>
      </c>
      <c r="O7" s="3">
        <v>6.23</v>
      </c>
      <c r="P7" s="8">
        <v>62</v>
      </c>
      <c r="Q7" s="8">
        <v>6.59</v>
      </c>
      <c r="R7" s="8"/>
      <c r="S7" s="8">
        <v>1</v>
      </c>
      <c r="T7" s="19"/>
      <c r="U7" s="19">
        <v>6.53</v>
      </c>
      <c r="V7" s="19">
        <v>83</v>
      </c>
      <c r="W7" s="19">
        <v>6.14</v>
      </c>
      <c r="X7" s="19">
        <v>173</v>
      </c>
      <c r="Y7" s="19">
        <v>6.06</v>
      </c>
      <c r="Z7" s="19">
        <v>2.33</v>
      </c>
      <c r="AA7" s="20"/>
      <c r="AB7" s="20"/>
      <c r="AC7" s="20"/>
      <c r="AD7" s="21"/>
      <c r="AE7" s="21">
        <v>424</v>
      </c>
      <c r="AF7" s="21">
        <v>540</v>
      </c>
      <c r="AG7" s="21">
        <v>418</v>
      </c>
      <c r="AH7" t="s">
        <v>120</v>
      </c>
      <c r="AI7" s="24">
        <v>469</v>
      </c>
      <c r="AJ7" s="24">
        <v>465</v>
      </c>
      <c r="AK7" s="24">
        <v>449</v>
      </c>
      <c r="AL7" s="24">
        <v>487</v>
      </c>
      <c r="AM7" s="21"/>
      <c r="AN7" s="21"/>
      <c r="AO7" s="21"/>
      <c r="AP7" s="21"/>
      <c r="AQ7" s="21"/>
      <c r="AR7" s="21"/>
      <c r="AS7" s="21"/>
      <c r="BC7" s="21">
        <v>418</v>
      </c>
      <c r="BD7" t="s">
        <v>120</v>
      </c>
      <c r="BE7">
        <f t="shared" si="0"/>
        <v>4</v>
      </c>
      <c r="BF7">
        <f t="shared" si="1"/>
        <v>-38</v>
      </c>
      <c r="BG7">
        <f t="shared" si="2"/>
        <v>-122</v>
      </c>
      <c r="BJ7" t="b">
        <f t="shared" si="3"/>
        <v>1</v>
      </c>
      <c r="BK7" t="b">
        <f t="shared" si="4"/>
        <v>1</v>
      </c>
      <c r="BL7" s="48" t="b">
        <f t="shared" si="5"/>
        <v>0</v>
      </c>
      <c r="BM7" t="b">
        <f t="shared" si="6"/>
        <v>0</v>
      </c>
      <c r="BN7" t="b">
        <f t="shared" si="7"/>
        <v>0</v>
      </c>
      <c r="BP7" t="b">
        <f t="shared" si="8"/>
        <v>1</v>
      </c>
      <c r="BR7" t="b">
        <f t="shared" si="9"/>
        <v>1</v>
      </c>
      <c r="BS7" t="b">
        <v>1</v>
      </c>
      <c r="BU7" t="b">
        <f t="shared" si="10"/>
        <v>1</v>
      </c>
      <c r="BV7" t="b">
        <f t="shared" si="11"/>
        <v>1</v>
      </c>
      <c r="BW7" s="52" t="b">
        <f t="shared" si="12"/>
        <v>0</v>
      </c>
      <c r="BX7" t="b">
        <f t="shared" si="13"/>
        <v>0</v>
      </c>
      <c r="BY7" t="b">
        <f t="shared" si="14"/>
        <v>1</v>
      </c>
      <c r="CA7" t="b">
        <f t="shared" si="15"/>
        <v>1</v>
      </c>
      <c r="CC7" t="b">
        <f t="shared" si="16"/>
        <v>1</v>
      </c>
      <c r="CD7" t="b">
        <v>1</v>
      </c>
      <c r="CF7" s="1" t="s">
        <v>238</v>
      </c>
      <c r="CG7">
        <v>30</v>
      </c>
      <c r="CH7" s="3">
        <v>6.23</v>
      </c>
      <c r="CI7">
        <f t="shared" si="17"/>
        <v>54.173354735152486</v>
      </c>
    </row>
    <row r="8" spans="1:87" ht="12.75">
      <c r="A8" s="1"/>
      <c r="B8" s="1">
        <v>118</v>
      </c>
      <c r="C8" s="26" t="s">
        <v>159</v>
      </c>
      <c r="D8" s="2" t="s">
        <v>160</v>
      </c>
      <c r="E8" s="4"/>
      <c r="F8" s="2">
        <v>38783</v>
      </c>
      <c r="G8" s="2"/>
      <c r="H8" s="1" t="s">
        <v>118</v>
      </c>
      <c r="I8" s="1"/>
      <c r="J8" s="1" t="s">
        <v>111</v>
      </c>
      <c r="K8" s="3">
        <v>-0.75</v>
      </c>
      <c r="L8" s="3">
        <v>-2.5</v>
      </c>
      <c r="M8" s="4">
        <v>50</v>
      </c>
      <c r="N8" s="3">
        <v>7.54</v>
      </c>
      <c r="O8" s="3">
        <v>7.15</v>
      </c>
      <c r="P8" s="8">
        <v>130</v>
      </c>
      <c r="Q8" s="8">
        <v>7.35</v>
      </c>
      <c r="R8" s="8"/>
      <c r="S8" s="8">
        <v>1</v>
      </c>
      <c r="T8" s="19"/>
      <c r="U8" s="19"/>
      <c r="V8" s="19"/>
      <c r="W8" s="19"/>
      <c r="X8" s="19"/>
      <c r="Y8" s="19"/>
      <c r="Z8" s="19"/>
      <c r="AA8" s="20"/>
      <c r="AB8" s="20"/>
      <c r="AC8" s="20"/>
      <c r="AD8" s="21"/>
      <c r="AE8" s="21">
        <v>454</v>
      </c>
      <c r="AF8" s="21">
        <v>536</v>
      </c>
      <c r="AG8" s="21">
        <v>449</v>
      </c>
      <c r="AH8" t="s">
        <v>120</v>
      </c>
      <c r="AI8" s="24">
        <v>485</v>
      </c>
      <c r="AJ8" s="24">
        <v>486</v>
      </c>
      <c r="AK8" s="24">
        <v>466</v>
      </c>
      <c r="AL8" s="24">
        <v>495</v>
      </c>
      <c r="AM8" s="21"/>
      <c r="AN8" s="21"/>
      <c r="AO8" s="21"/>
      <c r="AP8" s="21"/>
      <c r="AQ8" s="21"/>
      <c r="AR8" s="21"/>
      <c r="AS8" s="21"/>
      <c r="BC8" s="21">
        <v>449</v>
      </c>
      <c r="BD8" t="s">
        <v>120</v>
      </c>
      <c r="BE8">
        <f t="shared" si="0"/>
        <v>-1</v>
      </c>
      <c r="BF8">
        <f t="shared" si="1"/>
        <v>-29</v>
      </c>
      <c r="BG8">
        <f t="shared" si="2"/>
        <v>-87</v>
      </c>
      <c r="BJ8" t="b">
        <f t="shared" si="3"/>
        <v>0</v>
      </c>
      <c r="BK8" t="b">
        <f t="shared" si="4"/>
        <v>1</v>
      </c>
      <c r="BL8" s="48" t="b">
        <f t="shared" si="5"/>
        <v>0</v>
      </c>
      <c r="BM8" t="b">
        <f t="shared" si="6"/>
        <v>0</v>
      </c>
      <c r="BN8" t="b">
        <f t="shared" si="7"/>
        <v>0</v>
      </c>
      <c r="BP8" t="b">
        <f t="shared" si="8"/>
        <v>1</v>
      </c>
      <c r="BR8" t="b">
        <f t="shared" si="9"/>
        <v>1</v>
      </c>
      <c r="BS8" t="b">
        <v>0</v>
      </c>
      <c r="BU8" t="b">
        <f t="shared" si="10"/>
        <v>0</v>
      </c>
      <c r="BV8" t="b">
        <f t="shared" si="11"/>
        <v>1</v>
      </c>
      <c r="BW8" s="52" t="b">
        <f t="shared" si="12"/>
        <v>0</v>
      </c>
      <c r="BX8" t="b">
        <f t="shared" si="13"/>
        <v>0</v>
      </c>
      <c r="BY8" t="b">
        <f t="shared" si="14"/>
        <v>0</v>
      </c>
      <c r="CA8" t="b">
        <f t="shared" si="15"/>
        <v>1</v>
      </c>
      <c r="CC8" t="b">
        <f t="shared" si="16"/>
        <v>1</v>
      </c>
      <c r="CD8" t="b">
        <v>0</v>
      </c>
      <c r="CF8" s="1" t="s">
        <v>111</v>
      </c>
      <c r="CG8">
        <v>20</v>
      </c>
      <c r="CH8" s="3">
        <v>7.15</v>
      </c>
      <c r="CI8">
        <f t="shared" si="17"/>
        <v>47.2027972027972</v>
      </c>
    </row>
    <row r="9" spans="1:87" ht="12.75">
      <c r="A9" s="1"/>
      <c r="B9" s="1">
        <v>121</v>
      </c>
      <c r="C9" s="26" t="s">
        <v>164</v>
      </c>
      <c r="D9" s="16" t="s">
        <v>165</v>
      </c>
      <c r="E9" s="17"/>
      <c r="F9" s="16">
        <v>38841</v>
      </c>
      <c r="G9" s="16"/>
      <c r="H9" s="8" t="s">
        <v>118</v>
      </c>
      <c r="I9" s="8"/>
      <c r="J9" s="8" t="s">
        <v>239</v>
      </c>
      <c r="K9" s="18">
        <v>-3</v>
      </c>
      <c r="L9" s="18">
        <v>-3.5</v>
      </c>
      <c r="M9" s="17">
        <v>30</v>
      </c>
      <c r="N9" s="18">
        <v>7.24</v>
      </c>
      <c r="O9" s="18">
        <v>5.91</v>
      </c>
      <c r="P9" s="8">
        <v>100</v>
      </c>
      <c r="Q9" s="8">
        <v>6.58</v>
      </c>
      <c r="R9" s="8"/>
      <c r="S9" s="8">
        <v>1</v>
      </c>
      <c r="T9" s="19"/>
      <c r="U9" s="19">
        <v>7.42</v>
      </c>
      <c r="V9" s="19">
        <v>21</v>
      </c>
      <c r="W9" s="19">
        <v>6.46</v>
      </c>
      <c r="X9" s="19">
        <v>111</v>
      </c>
      <c r="Y9" s="19">
        <v>5.66</v>
      </c>
      <c r="Z9" s="19">
        <v>1.19</v>
      </c>
      <c r="AA9" s="20"/>
      <c r="AB9" s="20"/>
      <c r="AC9" s="20"/>
      <c r="AD9" s="21"/>
      <c r="AE9" s="21">
        <v>486</v>
      </c>
      <c r="AF9" s="21">
        <v>575</v>
      </c>
      <c r="AG9" s="21">
        <v>478</v>
      </c>
      <c r="AH9" t="s">
        <v>120</v>
      </c>
      <c r="AI9" s="24">
        <v>528</v>
      </c>
      <c r="AJ9" s="24">
        <v>544</v>
      </c>
      <c r="AK9" s="24">
        <v>507</v>
      </c>
      <c r="AL9" s="24">
        <v>543</v>
      </c>
      <c r="AM9" s="21"/>
      <c r="AN9" s="21"/>
      <c r="AO9" s="21"/>
      <c r="AP9" s="21"/>
      <c r="AQ9" s="21"/>
      <c r="AR9" s="21"/>
      <c r="AS9" s="21"/>
      <c r="BC9" s="21">
        <v>478</v>
      </c>
      <c r="BD9" t="s">
        <v>120</v>
      </c>
      <c r="BE9">
        <f t="shared" si="0"/>
        <v>-16</v>
      </c>
      <c r="BF9">
        <f t="shared" si="1"/>
        <v>-36</v>
      </c>
      <c r="BG9">
        <f t="shared" si="2"/>
        <v>-97</v>
      </c>
      <c r="BJ9" t="b">
        <f t="shared" si="3"/>
        <v>0</v>
      </c>
      <c r="BK9" t="b">
        <f t="shared" si="4"/>
        <v>0</v>
      </c>
      <c r="BL9" s="48" t="b">
        <f t="shared" si="5"/>
        <v>0</v>
      </c>
      <c r="BM9" t="b">
        <f t="shared" si="6"/>
        <v>0</v>
      </c>
      <c r="BN9" t="b">
        <f t="shared" si="7"/>
        <v>0</v>
      </c>
      <c r="BP9" t="b">
        <f t="shared" si="8"/>
        <v>0</v>
      </c>
      <c r="BR9" t="b">
        <f t="shared" si="9"/>
        <v>0</v>
      </c>
      <c r="BS9" t="b">
        <v>0</v>
      </c>
      <c r="BU9" t="b">
        <f t="shared" si="10"/>
        <v>1</v>
      </c>
      <c r="BV9" t="b">
        <f t="shared" si="11"/>
        <v>1</v>
      </c>
      <c r="BW9" s="52" t="b">
        <f t="shared" si="12"/>
        <v>0</v>
      </c>
      <c r="BX9" t="b">
        <f t="shared" si="13"/>
        <v>0</v>
      </c>
      <c r="BY9" t="b">
        <f t="shared" si="14"/>
        <v>0</v>
      </c>
      <c r="CA9" t="b">
        <f t="shared" si="15"/>
        <v>1</v>
      </c>
      <c r="CC9" t="b">
        <f t="shared" si="16"/>
        <v>1</v>
      </c>
      <c r="CD9" t="b">
        <v>1</v>
      </c>
      <c r="CF9" s="8" t="s">
        <v>239</v>
      </c>
      <c r="CG9">
        <v>40</v>
      </c>
      <c r="CH9" s="18">
        <v>5.91</v>
      </c>
      <c r="CI9">
        <f t="shared" si="17"/>
        <v>57.10659898477157</v>
      </c>
    </row>
    <row r="10" spans="1:87" ht="12.75">
      <c r="A10" s="1"/>
      <c r="B10" s="1">
        <v>121</v>
      </c>
      <c r="C10" s="26" t="s">
        <v>164</v>
      </c>
      <c r="D10" s="16" t="s">
        <v>165</v>
      </c>
      <c r="E10" s="17"/>
      <c r="F10" s="16">
        <v>38841</v>
      </c>
      <c r="G10" s="16"/>
      <c r="H10" s="8" t="s">
        <v>122</v>
      </c>
      <c r="I10" s="8"/>
      <c r="J10" s="8" t="s">
        <v>111</v>
      </c>
      <c r="K10" s="18">
        <v>-2.75</v>
      </c>
      <c r="L10" s="18">
        <v>-0.75</v>
      </c>
      <c r="M10" s="17">
        <v>100</v>
      </c>
      <c r="N10" s="18">
        <v>8</v>
      </c>
      <c r="O10" s="18">
        <v>7.88</v>
      </c>
      <c r="P10" s="8">
        <v>55</v>
      </c>
      <c r="Q10" s="8">
        <v>7.95</v>
      </c>
      <c r="R10" s="8"/>
      <c r="S10" s="8">
        <v>1</v>
      </c>
      <c r="T10" s="19"/>
      <c r="U10" s="19">
        <v>7.87</v>
      </c>
      <c r="V10" s="19">
        <v>141</v>
      </c>
      <c r="W10" s="19">
        <v>7.65</v>
      </c>
      <c r="X10" s="19">
        <v>51</v>
      </c>
      <c r="Y10" s="19">
        <v>7.41</v>
      </c>
      <c r="Z10" s="19">
        <v>2.03</v>
      </c>
      <c r="AA10" s="20"/>
      <c r="AB10" s="20"/>
      <c r="AC10" s="20"/>
      <c r="AD10" s="21"/>
      <c r="AE10" s="21">
        <v>516</v>
      </c>
      <c r="AF10" s="21">
        <v>590</v>
      </c>
      <c r="AG10" s="21">
        <v>510</v>
      </c>
      <c r="AH10" s="21" t="s">
        <v>119</v>
      </c>
      <c r="AI10" s="24">
        <v>534</v>
      </c>
      <c r="AJ10" s="24">
        <v>546</v>
      </c>
      <c r="AK10" s="24">
        <v>517</v>
      </c>
      <c r="AL10" s="24">
        <v>560</v>
      </c>
      <c r="AM10" s="21"/>
      <c r="AN10" s="21"/>
      <c r="AO10" s="21"/>
      <c r="AP10" s="21"/>
      <c r="AQ10" s="21"/>
      <c r="AR10" s="21"/>
      <c r="AS10" s="21"/>
      <c r="BC10" s="21">
        <v>510</v>
      </c>
      <c r="BD10" s="21" t="s">
        <v>119</v>
      </c>
      <c r="BE10">
        <f t="shared" si="0"/>
        <v>-12</v>
      </c>
      <c r="BF10">
        <f t="shared" si="1"/>
        <v>-43</v>
      </c>
      <c r="BG10">
        <f t="shared" si="2"/>
        <v>-80</v>
      </c>
      <c r="BJ10" t="b">
        <f t="shared" si="3"/>
        <v>0</v>
      </c>
      <c r="BK10" t="b">
        <f t="shared" si="4"/>
        <v>0</v>
      </c>
      <c r="BL10" s="48" t="b">
        <f t="shared" si="5"/>
        <v>0</v>
      </c>
      <c r="BM10" t="b">
        <f t="shared" si="6"/>
        <v>0</v>
      </c>
      <c r="BN10" t="b">
        <f t="shared" si="7"/>
        <v>0</v>
      </c>
      <c r="BP10" t="b">
        <f t="shared" si="8"/>
        <v>0</v>
      </c>
      <c r="BR10" t="b">
        <f t="shared" si="9"/>
        <v>0</v>
      </c>
      <c r="BS10" t="b">
        <v>0</v>
      </c>
      <c r="BU10" t="b">
        <f t="shared" si="10"/>
        <v>0</v>
      </c>
      <c r="BV10" t="b">
        <f t="shared" si="11"/>
        <v>0</v>
      </c>
      <c r="BW10" s="52" t="b">
        <f t="shared" si="12"/>
        <v>1</v>
      </c>
      <c r="BX10" t="b">
        <f t="shared" si="13"/>
        <v>0</v>
      </c>
      <c r="BY10" t="b">
        <f t="shared" si="14"/>
        <v>1</v>
      </c>
      <c r="CA10" t="b">
        <f t="shared" si="15"/>
        <v>1</v>
      </c>
      <c r="CC10" t="b">
        <f t="shared" si="16"/>
        <v>1</v>
      </c>
      <c r="CD10" t="b">
        <v>0</v>
      </c>
      <c r="CF10" s="8" t="s">
        <v>111</v>
      </c>
      <c r="CG10">
        <v>20</v>
      </c>
      <c r="CH10" s="18">
        <v>7.88</v>
      </c>
      <c r="CI10">
        <f t="shared" si="17"/>
        <v>42.82994923857868</v>
      </c>
    </row>
    <row r="11" spans="1:87" ht="12.75">
      <c r="A11" s="1"/>
      <c r="B11" s="1">
        <v>122</v>
      </c>
      <c r="C11" s="26" t="s">
        <v>166</v>
      </c>
      <c r="D11" s="16">
        <v>25509</v>
      </c>
      <c r="E11" s="17"/>
      <c r="F11" s="16" t="s">
        <v>167</v>
      </c>
      <c r="G11" s="16"/>
      <c r="H11" s="8" t="s">
        <v>118</v>
      </c>
      <c r="I11" s="17"/>
      <c r="J11" s="8" t="s">
        <v>238</v>
      </c>
      <c r="K11" s="18">
        <v>-1.5</v>
      </c>
      <c r="L11" s="18">
        <v>-1.75</v>
      </c>
      <c r="M11" s="17">
        <v>100</v>
      </c>
      <c r="N11" s="18">
        <v>7.4</v>
      </c>
      <c r="O11" s="18">
        <v>7.16</v>
      </c>
      <c r="P11" s="8">
        <v>177</v>
      </c>
      <c r="Q11" s="8">
        <v>7.28</v>
      </c>
      <c r="R11" s="8"/>
      <c r="S11" s="8">
        <v>1</v>
      </c>
      <c r="T11" s="19"/>
      <c r="U11" s="19">
        <v>7.43</v>
      </c>
      <c r="V11" s="19">
        <v>70</v>
      </c>
      <c r="W11" s="19">
        <v>7.19</v>
      </c>
      <c r="X11" s="19">
        <v>160</v>
      </c>
      <c r="Y11" s="19">
        <v>6.79</v>
      </c>
      <c r="Z11" s="19">
        <v>0.93</v>
      </c>
      <c r="AA11" s="20"/>
      <c r="AB11" s="20"/>
      <c r="AC11" s="20"/>
      <c r="AD11" s="21"/>
      <c r="AE11" s="21">
        <v>458</v>
      </c>
      <c r="AF11" s="21">
        <v>536</v>
      </c>
      <c r="AG11" s="21">
        <v>452</v>
      </c>
      <c r="AH11" t="s">
        <v>120</v>
      </c>
      <c r="AI11" s="24">
        <v>485</v>
      </c>
      <c r="AJ11" s="24">
        <v>508</v>
      </c>
      <c r="AK11" s="24">
        <v>492</v>
      </c>
      <c r="AL11" s="24">
        <v>509</v>
      </c>
      <c r="AM11" s="21"/>
      <c r="AN11" s="21"/>
      <c r="AO11" s="21"/>
      <c r="AP11" s="21"/>
      <c r="AQ11" s="21"/>
      <c r="AR11" s="21"/>
      <c r="AS11" s="21"/>
      <c r="BC11" s="21">
        <v>452</v>
      </c>
      <c r="BD11" t="s">
        <v>120</v>
      </c>
      <c r="BE11">
        <f t="shared" si="0"/>
        <v>-23</v>
      </c>
      <c r="BF11">
        <f t="shared" si="1"/>
        <v>-17</v>
      </c>
      <c r="BG11">
        <f t="shared" si="2"/>
        <v>-84</v>
      </c>
      <c r="BJ11" t="b">
        <f t="shared" si="3"/>
        <v>0</v>
      </c>
      <c r="BK11" t="b">
        <f t="shared" si="4"/>
        <v>1</v>
      </c>
      <c r="BL11" s="48" t="b">
        <f t="shared" si="5"/>
        <v>0</v>
      </c>
      <c r="BM11" t="b">
        <f t="shared" si="6"/>
        <v>0</v>
      </c>
      <c r="BN11" t="b">
        <f t="shared" si="7"/>
        <v>0</v>
      </c>
      <c r="BP11" t="b">
        <f t="shared" si="8"/>
        <v>1</v>
      </c>
      <c r="BR11" t="b">
        <f t="shared" si="9"/>
        <v>1</v>
      </c>
      <c r="BS11" t="b">
        <v>0</v>
      </c>
      <c r="BU11" t="b">
        <f t="shared" si="10"/>
        <v>0</v>
      </c>
      <c r="BV11" t="b">
        <f t="shared" si="11"/>
        <v>1</v>
      </c>
      <c r="BW11" s="52" t="b">
        <f t="shared" si="12"/>
        <v>0</v>
      </c>
      <c r="BX11" t="b">
        <f t="shared" si="13"/>
        <v>0</v>
      </c>
      <c r="BY11" t="b">
        <f t="shared" si="14"/>
        <v>0</v>
      </c>
      <c r="CA11" t="b">
        <f t="shared" si="15"/>
        <v>1</v>
      </c>
      <c r="CC11" t="b">
        <f t="shared" si="16"/>
        <v>1</v>
      </c>
      <c r="CD11" t="b">
        <v>0</v>
      </c>
      <c r="CF11" s="8" t="s">
        <v>238</v>
      </c>
      <c r="CG11">
        <v>30</v>
      </c>
      <c r="CH11" s="18">
        <v>7.16</v>
      </c>
      <c r="CI11">
        <f t="shared" si="17"/>
        <v>47.13687150837989</v>
      </c>
    </row>
    <row r="12" spans="1:87" ht="12.75">
      <c r="A12" s="1"/>
      <c r="B12" s="1">
        <v>123</v>
      </c>
      <c r="C12" s="26" t="s">
        <v>168</v>
      </c>
      <c r="D12" s="16" t="s">
        <v>169</v>
      </c>
      <c r="E12" s="17"/>
      <c r="F12" s="16" t="s">
        <v>133</v>
      </c>
      <c r="G12" s="16"/>
      <c r="H12" s="8" t="s">
        <v>118</v>
      </c>
      <c r="I12" s="8"/>
      <c r="J12" s="8" t="s">
        <v>111</v>
      </c>
      <c r="K12" s="18">
        <v>0</v>
      </c>
      <c r="L12" s="18">
        <v>-1</v>
      </c>
      <c r="M12" s="17">
        <v>150</v>
      </c>
      <c r="N12" s="18">
        <v>8</v>
      </c>
      <c r="O12" s="18">
        <v>7.84</v>
      </c>
      <c r="P12" s="8">
        <v>155</v>
      </c>
      <c r="Q12" s="8">
        <v>7.92</v>
      </c>
      <c r="R12" s="8"/>
      <c r="S12" s="8">
        <v>1</v>
      </c>
      <c r="T12" s="19"/>
      <c r="U12" s="19">
        <v>7.87</v>
      </c>
      <c r="V12" s="19">
        <v>76</v>
      </c>
      <c r="W12" s="19">
        <v>7.7</v>
      </c>
      <c r="X12" s="19">
        <v>166</v>
      </c>
      <c r="Y12" s="19">
        <v>7.14</v>
      </c>
      <c r="Z12" s="19">
        <v>3.31</v>
      </c>
      <c r="AA12" s="20"/>
      <c r="AB12" s="20"/>
      <c r="AC12" s="20"/>
      <c r="AD12" s="21"/>
      <c r="AE12" s="21">
        <v>470</v>
      </c>
      <c r="AF12" s="21">
        <v>524</v>
      </c>
      <c r="AG12" s="21">
        <v>462</v>
      </c>
      <c r="AH12" s="21" t="s">
        <v>119</v>
      </c>
      <c r="AI12" s="24">
        <v>467</v>
      </c>
      <c r="AJ12" s="24">
        <v>503</v>
      </c>
      <c r="AK12" s="24">
        <v>469</v>
      </c>
      <c r="AL12" s="24">
        <v>502</v>
      </c>
      <c r="AM12" s="21"/>
      <c r="AN12" s="21"/>
      <c r="AO12" s="21"/>
      <c r="AP12" s="21"/>
      <c r="AQ12" s="21"/>
      <c r="AR12" s="21"/>
      <c r="AS12" s="21"/>
      <c r="BC12" s="21">
        <v>462</v>
      </c>
      <c r="BD12" s="21" t="s">
        <v>119</v>
      </c>
      <c r="BE12">
        <f t="shared" si="0"/>
        <v>-36</v>
      </c>
      <c r="BF12">
        <f t="shared" si="1"/>
        <v>-33</v>
      </c>
      <c r="BG12">
        <f t="shared" si="2"/>
        <v>-62</v>
      </c>
      <c r="BJ12" t="b">
        <f t="shared" si="3"/>
        <v>0</v>
      </c>
      <c r="BK12" t="b">
        <f t="shared" si="4"/>
        <v>1</v>
      </c>
      <c r="BL12" s="48" t="b">
        <f t="shared" si="5"/>
        <v>0</v>
      </c>
      <c r="BM12" t="b">
        <f t="shared" si="6"/>
        <v>0</v>
      </c>
      <c r="BN12" t="b">
        <f t="shared" si="7"/>
        <v>0</v>
      </c>
      <c r="BP12" t="b">
        <f t="shared" si="8"/>
        <v>1</v>
      </c>
      <c r="BR12" t="b">
        <f t="shared" si="9"/>
        <v>1</v>
      </c>
      <c r="BS12" t="b">
        <v>0</v>
      </c>
      <c r="BU12" t="b">
        <f t="shared" si="10"/>
        <v>0</v>
      </c>
      <c r="BV12" t="b">
        <f t="shared" si="11"/>
        <v>1</v>
      </c>
      <c r="BW12" s="52" t="b">
        <f t="shared" si="12"/>
        <v>1</v>
      </c>
      <c r="BX12" t="b">
        <f t="shared" si="13"/>
        <v>1</v>
      </c>
      <c r="BY12" t="b">
        <f t="shared" si="14"/>
        <v>0</v>
      </c>
      <c r="CA12" t="b">
        <f t="shared" si="15"/>
        <v>1</v>
      </c>
      <c r="CC12" t="b">
        <f t="shared" si="16"/>
        <v>1</v>
      </c>
      <c r="CD12" t="b">
        <v>1</v>
      </c>
      <c r="CF12" s="8" t="s">
        <v>111</v>
      </c>
      <c r="CG12">
        <v>20</v>
      </c>
      <c r="CH12" s="18">
        <v>7.84</v>
      </c>
      <c r="CI12">
        <f t="shared" si="17"/>
        <v>43.048469387755105</v>
      </c>
    </row>
    <row r="13" spans="1:87" ht="12.75">
      <c r="A13" s="1"/>
      <c r="B13" s="1">
        <v>123</v>
      </c>
      <c r="C13" s="26" t="s">
        <v>168</v>
      </c>
      <c r="D13" s="16" t="s">
        <v>169</v>
      </c>
      <c r="E13" s="17"/>
      <c r="F13" s="16" t="s">
        <v>133</v>
      </c>
      <c r="G13" s="16"/>
      <c r="H13" s="8" t="s">
        <v>122</v>
      </c>
      <c r="I13" s="8"/>
      <c r="J13" s="8" t="s">
        <v>238</v>
      </c>
      <c r="K13" s="18">
        <v>0</v>
      </c>
      <c r="L13" s="18">
        <v>-3.25</v>
      </c>
      <c r="M13" s="17">
        <v>110</v>
      </c>
      <c r="N13" s="18">
        <v>8.8</v>
      </c>
      <c r="O13" s="18">
        <v>7.66</v>
      </c>
      <c r="P13" s="8">
        <v>13</v>
      </c>
      <c r="Q13" s="8">
        <v>7.87</v>
      </c>
      <c r="R13" s="8"/>
      <c r="S13" s="8">
        <v>1</v>
      </c>
      <c r="T13" s="19"/>
      <c r="U13" s="19">
        <v>7.99</v>
      </c>
      <c r="V13" s="19">
        <v>105</v>
      </c>
      <c r="W13" s="19">
        <v>7.58</v>
      </c>
      <c r="X13" s="19">
        <v>15</v>
      </c>
      <c r="Y13" s="19">
        <v>7.15</v>
      </c>
      <c r="Z13" s="19">
        <v>3.49</v>
      </c>
      <c r="AA13" s="20"/>
      <c r="AB13" s="20"/>
      <c r="AC13" s="20"/>
      <c r="AD13" s="21"/>
      <c r="AE13" s="21">
        <v>482</v>
      </c>
      <c r="AF13" s="21">
        <v>538</v>
      </c>
      <c r="AG13" s="21">
        <v>472</v>
      </c>
      <c r="AH13" s="21" t="s">
        <v>119</v>
      </c>
      <c r="AI13" s="24">
        <v>477</v>
      </c>
      <c r="AJ13" s="24">
        <v>516</v>
      </c>
      <c r="AK13" s="24">
        <v>478</v>
      </c>
      <c r="AL13" s="24">
        <v>517</v>
      </c>
      <c r="AM13" s="21"/>
      <c r="AN13" s="21"/>
      <c r="AO13" s="21"/>
      <c r="AP13" s="21"/>
      <c r="AQ13" s="21"/>
      <c r="AR13" s="21"/>
      <c r="AS13" s="21"/>
      <c r="BC13" s="21">
        <v>472</v>
      </c>
      <c r="BD13" s="21" t="s">
        <v>119</v>
      </c>
      <c r="BE13">
        <f t="shared" si="0"/>
        <v>-39</v>
      </c>
      <c r="BF13">
        <f t="shared" si="1"/>
        <v>-39</v>
      </c>
      <c r="BG13">
        <f t="shared" si="2"/>
        <v>-66</v>
      </c>
      <c r="BJ13" t="b">
        <f t="shared" si="3"/>
        <v>0</v>
      </c>
      <c r="BK13" t="b">
        <f t="shared" si="4"/>
        <v>0</v>
      </c>
      <c r="BL13" s="48" t="b">
        <f t="shared" si="5"/>
        <v>0</v>
      </c>
      <c r="BM13" t="b">
        <f t="shared" si="6"/>
        <v>0</v>
      </c>
      <c r="BN13" t="b">
        <f t="shared" si="7"/>
        <v>0</v>
      </c>
      <c r="BP13" t="b">
        <f t="shared" si="8"/>
        <v>0</v>
      </c>
      <c r="BR13" t="b">
        <f t="shared" si="9"/>
        <v>0</v>
      </c>
      <c r="BS13" t="b">
        <v>0</v>
      </c>
      <c r="BU13" t="b">
        <f t="shared" si="10"/>
        <v>0</v>
      </c>
      <c r="BV13" t="b">
        <f t="shared" si="11"/>
        <v>1</v>
      </c>
      <c r="BW13" s="52" t="b">
        <f t="shared" si="12"/>
        <v>1</v>
      </c>
      <c r="BX13" t="b">
        <f t="shared" si="13"/>
        <v>1</v>
      </c>
      <c r="BY13" t="b">
        <f t="shared" si="14"/>
        <v>1</v>
      </c>
      <c r="CA13" t="b">
        <f t="shared" si="15"/>
        <v>1</v>
      </c>
      <c r="CC13" t="b">
        <f t="shared" si="16"/>
        <v>1</v>
      </c>
      <c r="CD13" t="b">
        <v>1</v>
      </c>
      <c r="CF13" s="8" t="s">
        <v>238</v>
      </c>
      <c r="CG13">
        <v>30</v>
      </c>
      <c r="CH13" s="18">
        <v>7.66</v>
      </c>
      <c r="CI13">
        <f t="shared" si="17"/>
        <v>44.06005221932115</v>
      </c>
    </row>
    <row r="14" spans="1:87" ht="12.75">
      <c r="A14" s="1"/>
      <c r="B14" s="1">
        <v>127</v>
      </c>
      <c r="C14" s="20" t="s">
        <v>175</v>
      </c>
      <c r="D14" s="16" t="s">
        <v>176</v>
      </c>
      <c r="E14" s="17"/>
      <c r="F14" s="16">
        <v>38783</v>
      </c>
      <c r="G14" s="16"/>
      <c r="H14" s="8" t="s">
        <v>122</v>
      </c>
      <c r="I14" s="8"/>
      <c r="J14" s="1" t="s">
        <v>111</v>
      </c>
      <c r="K14" s="18">
        <v>-2.25</v>
      </c>
      <c r="L14" s="18">
        <v>-1.75</v>
      </c>
      <c r="M14" s="4">
        <v>60</v>
      </c>
      <c r="N14" s="3">
        <v>7.76</v>
      </c>
      <c r="O14" s="3">
        <v>7.51</v>
      </c>
      <c r="P14" s="1">
        <v>145</v>
      </c>
      <c r="Q14" s="1">
        <v>7.64</v>
      </c>
      <c r="R14" s="1"/>
      <c r="S14" s="8">
        <v>1</v>
      </c>
      <c r="T14" s="19"/>
      <c r="U14" s="19">
        <v>7.69</v>
      </c>
      <c r="V14" s="19">
        <v>46</v>
      </c>
      <c r="W14" s="19">
        <v>7.39</v>
      </c>
      <c r="X14" s="19">
        <v>136</v>
      </c>
      <c r="Y14" s="19">
        <v>7.2</v>
      </c>
      <c r="Z14" s="19">
        <v>3.3</v>
      </c>
      <c r="AA14" s="20"/>
      <c r="AB14" s="20"/>
      <c r="AC14" s="20"/>
      <c r="AD14" s="21"/>
      <c r="AE14" s="21">
        <v>520</v>
      </c>
      <c r="AF14" s="21">
        <v>592</v>
      </c>
      <c r="AG14" s="21">
        <v>515</v>
      </c>
      <c r="AH14" t="s">
        <v>119</v>
      </c>
      <c r="AI14" s="24">
        <v>522</v>
      </c>
      <c r="AJ14" s="24">
        <v>560</v>
      </c>
      <c r="AK14" s="24">
        <v>527</v>
      </c>
      <c r="AL14" s="24">
        <v>559</v>
      </c>
      <c r="AM14" s="21"/>
      <c r="AN14" s="21"/>
      <c r="AO14" s="21"/>
      <c r="AP14" s="21"/>
      <c r="AQ14" s="21"/>
      <c r="AR14" s="21"/>
      <c r="AS14" s="21"/>
      <c r="BC14" s="21">
        <v>515</v>
      </c>
      <c r="BD14" t="s">
        <v>119</v>
      </c>
      <c r="BE14">
        <f t="shared" si="0"/>
        <v>-38</v>
      </c>
      <c r="BF14">
        <f t="shared" si="1"/>
        <v>-32</v>
      </c>
      <c r="BG14">
        <f t="shared" si="2"/>
        <v>-77</v>
      </c>
      <c r="BJ14" t="b">
        <f t="shared" si="3"/>
        <v>0</v>
      </c>
      <c r="BK14" t="b">
        <f t="shared" si="4"/>
        <v>0</v>
      </c>
      <c r="BL14" s="48" t="b">
        <f t="shared" si="5"/>
        <v>0</v>
      </c>
      <c r="BM14" t="b">
        <f t="shared" si="6"/>
        <v>0</v>
      </c>
      <c r="BN14" t="b">
        <f t="shared" si="7"/>
        <v>0</v>
      </c>
      <c r="BP14" t="b">
        <f t="shared" si="8"/>
        <v>0</v>
      </c>
      <c r="BR14" t="b">
        <f t="shared" si="9"/>
        <v>0</v>
      </c>
      <c r="BS14" t="b">
        <v>0</v>
      </c>
      <c r="BU14" t="b">
        <f t="shared" si="10"/>
        <v>0</v>
      </c>
      <c r="BV14" t="b">
        <f t="shared" si="11"/>
        <v>0</v>
      </c>
      <c r="BW14" s="52" t="b">
        <f t="shared" si="12"/>
        <v>1</v>
      </c>
      <c r="BX14" t="b">
        <f t="shared" si="13"/>
        <v>1</v>
      </c>
      <c r="BY14" t="b">
        <f t="shared" si="14"/>
        <v>0</v>
      </c>
      <c r="CA14" t="b">
        <f t="shared" si="15"/>
        <v>1</v>
      </c>
      <c r="CC14" t="b">
        <f t="shared" si="16"/>
        <v>1</v>
      </c>
      <c r="CD14" t="b">
        <v>0</v>
      </c>
      <c r="CF14" s="1" t="s">
        <v>111</v>
      </c>
      <c r="CG14">
        <v>20</v>
      </c>
      <c r="CH14" s="3">
        <v>7.51</v>
      </c>
      <c r="CI14">
        <f t="shared" si="17"/>
        <v>44.94007989347537</v>
      </c>
    </row>
    <row r="15" spans="1:87" ht="12.75">
      <c r="A15" s="1"/>
      <c r="B15" s="1">
        <v>132</v>
      </c>
      <c r="C15" s="20" t="s">
        <v>184</v>
      </c>
      <c r="D15" s="16">
        <v>31203</v>
      </c>
      <c r="E15" s="17"/>
      <c r="F15" s="16" t="s">
        <v>151</v>
      </c>
      <c r="G15" s="16"/>
      <c r="H15" s="8" t="s">
        <v>118</v>
      </c>
      <c r="I15" s="8"/>
      <c r="J15" s="8" t="s">
        <v>111</v>
      </c>
      <c r="K15" s="18">
        <v>-0.5</v>
      </c>
      <c r="L15" s="18">
        <v>-4</v>
      </c>
      <c r="M15" s="17">
        <v>15</v>
      </c>
      <c r="N15" s="18">
        <v>7.72</v>
      </c>
      <c r="O15" s="18">
        <v>6.93</v>
      </c>
      <c r="P15" s="8">
        <v>105</v>
      </c>
      <c r="Q15" s="8">
        <v>7.33</v>
      </c>
      <c r="R15" s="8"/>
      <c r="S15" s="8">
        <v>1</v>
      </c>
      <c r="T15" s="19"/>
      <c r="U15" s="19">
        <v>7.51</v>
      </c>
      <c r="V15" s="19">
        <v>17</v>
      </c>
      <c r="W15" s="19">
        <v>6.66</v>
      </c>
      <c r="X15" s="19">
        <v>107</v>
      </c>
      <c r="Y15" s="19">
        <v>6.5</v>
      </c>
      <c r="Z15" s="19">
        <v>1.31</v>
      </c>
      <c r="AA15" s="20"/>
      <c r="AB15" s="20"/>
      <c r="AC15" s="20"/>
      <c r="AD15" s="21"/>
      <c r="AE15" s="21">
        <v>482</v>
      </c>
      <c r="AF15" s="21">
        <v>492</v>
      </c>
      <c r="AG15" s="21">
        <v>478</v>
      </c>
      <c r="AH15" t="s">
        <v>120</v>
      </c>
      <c r="AI15" s="24">
        <v>522</v>
      </c>
      <c r="AJ15" s="24">
        <v>515</v>
      </c>
      <c r="AK15" s="24">
        <v>506</v>
      </c>
      <c r="AL15" s="24">
        <v>525</v>
      </c>
      <c r="AM15" s="21"/>
      <c r="AN15" s="21"/>
      <c r="AO15" s="21"/>
      <c r="AP15" s="21"/>
      <c r="AQ15" s="21"/>
      <c r="AR15" s="21"/>
      <c r="AS15" s="21"/>
      <c r="BC15" s="21">
        <v>478</v>
      </c>
      <c r="BD15" t="s">
        <v>120</v>
      </c>
      <c r="BE15">
        <f t="shared" si="0"/>
        <v>7</v>
      </c>
      <c r="BF15">
        <f t="shared" si="1"/>
        <v>-19</v>
      </c>
      <c r="BG15">
        <f t="shared" si="2"/>
        <v>-14</v>
      </c>
      <c r="BJ15" t="b">
        <f t="shared" si="3"/>
        <v>0</v>
      </c>
      <c r="BK15" t="b">
        <f t="shared" si="4"/>
        <v>0</v>
      </c>
      <c r="BL15" s="48" t="b">
        <f t="shared" si="5"/>
        <v>0</v>
      </c>
      <c r="BM15" t="b">
        <f t="shared" si="6"/>
        <v>0</v>
      </c>
      <c r="BN15" t="b">
        <f t="shared" si="7"/>
        <v>0</v>
      </c>
      <c r="BP15" t="b">
        <f t="shared" si="8"/>
        <v>0</v>
      </c>
      <c r="BR15" t="b">
        <f t="shared" si="9"/>
        <v>0</v>
      </c>
      <c r="BS15" t="b">
        <v>0</v>
      </c>
      <c r="BU15" t="b">
        <f t="shared" si="10"/>
        <v>0</v>
      </c>
      <c r="BV15" t="b">
        <f t="shared" si="11"/>
        <v>1</v>
      </c>
      <c r="BW15" s="52" t="b">
        <f t="shared" si="12"/>
        <v>0</v>
      </c>
      <c r="BX15" t="b">
        <f t="shared" si="13"/>
        <v>0</v>
      </c>
      <c r="BY15" t="b">
        <f t="shared" si="14"/>
        <v>0</v>
      </c>
      <c r="CA15" t="b">
        <f t="shared" si="15"/>
        <v>1</v>
      </c>
      <c r="CC15" t="b">
        <f t="shared" si="16"/>
        <v>1</v>
      </c>
      <c r="CD15" t="b">
        <v>0</v>
      </c>
      <c r="CF15" s="8" t="s">
        <v>111</v>
      </c>
      <c r="CG15">
        <v>20</v>
      </c>
      <c r="CH15" s="18">
        <v>6.93</v>
      </c>
      <c r="CI15">
        <f t="shared" si="17"/>
        <v>48.701298701298704</v>
      </c>
    </row>
    <row r="16" ht="12.75">
      <c r="BL16" s="48"/>
    </row>
    <row r="17" spans="55:87" ht="12.75">
      <c r="BC17">
        <f>AVERAGE(BC2:BC15)</f>
        <v>471.42857142857144</v>
      </c>
      <c r="BE17">
        <f>AVERAGE(BE2:BE15)</f>
        <v>-18.428571428571427</v>
      </c>
      <c r="BF17">
        <f>AVERAGE(BF2:BF15)</f>
        <v>-31.857142857142858</v>
      </c>
      <c r="BG17">
        <f>AVERAGE(BG2:BG15)</f>
        <v>-76.07142857142857</v>
      </c>
      <c r="BH17" t="s">
        <v>214</v>
      </c>
      <c r="BI17" t="s">
        <v>216</v>
      </c>
      <c r="BJ17">
        <f>COUNTIF(BJ2:BJ15,"FALSE")</f>
        <v>13</v>
      </c>
      <c r="BK17">
        <f aca="true" t="shared" si="18" ref="BK17:CD17">COUNTIF(BK2:BK15,"FALSE")</f>
        <v>8</v>
      </c>
      <c r="BL17">
        <f t="shared" si="18"/>
        <v>14</v>
      </c>
      <c r="BM17">
        <f t="shared" si="18"/>
        <v>13</v>
      </c>
      <c r="BN17">
        <f t="shared" si="18"/>
        <v>13</v>
      </c>
      <c r="BP17">
        <f t="shared" si="18"/>
        <v>7</v>
      </c>
      <c r="BR17">
        <f t="shared" si="18"/>
        <v>7</v>
      </c>
      <c r="BS17">
        <f t="shared" si="18"/>
        <v>12</v>
      </c>
      <c r="BU17">
        <f t="shared" si="18"/>
        <v>11</v>
      </c>
      <c r="BV17">
        <f t="shared" si="18"/>
        <v>3</v>
      </c>
      <c r="BW17">
        <f t="shared" si="18"/>
        <v>10</v>
      </c>
      <c r="BX17">
        <f t="shared" si="18"/>
        <v>10</v>
      </c>
      <c r="BY17">
        <f t="shared" si="18"/>
        <v>10</v>
      </c>
      <c r="CA17">
        <f t="shared" si="18"/>
        <v>0</v>
      </c>
      <c r="CC17">
        <f t="shared" si="18"/>
        <v>0</v>
      </c>
      <c r="CD17">
        <f t="shared" si="18"/>
        <v>9</v>
      </c>
      <c r="CG17">
        <f>AVERAGE(CG2:CG15)</f>
        <v>36.785714285714285</v>
      </c>
      <c r="CI17">
        <f>AVERAGE(CI2:CI15)</f>
        <v>47.29703450210855</v>
      </c>
    </row>
    <row r="18" spans="55:87" ht="12.75">
      <c r="BC18">
        <f>STDEV(BC2:BC15)</f>
        <v>28.386655276770508</v>
      </c>
      <c r="BD18" s="21" t="s">
        <v>120</v>
      </c>
      <c r="BE18">
        <f>STDEV(BE2:BE15)</f>
        <v>17.998778957363857</v>
      </c>
      <c r="BF18">
        <f>STDEV(BF2:BF15)</f>
        <v>8.873964883142866</v>
      </c>
      <c r="BG18">
        <f>STDEV(BG2:BG15)</f>
        <v>25.323945146880202</v>
      </c>
      <c r="BH18" t="s">
        <v>215</v>
      </c>
      <c r="BI18" t="s">
        <v>217</v>
      </c>
      <c r="BJ18">
        <f>COUNTIF(BJ2:BJ15,"TRUE")</f>
        <v>1</v>
      </c>
      <c r="BK18">
        <f aca="true" t="shared" si="19" ref="BK18:CD18">COUNTIF(BK2:BK15,"TRUE")</f>
        <v>6</v>
      </c>
      <c r="BL18">
        <f t="shared" si="19"/>
        <v>0</v>
      </c>
      <c r="BM18">
        <f t="shared" si="19"/>
        <v>1</v>
      </c>
      <c r="BN18">
        <f t="shared" si="19"/>
        <v>1</v>
      </c>
      <c r="BP18">
        <f t="shared" si="19"/>
        <v>7</v>
      </c>
      <c r="BR18">
        <f t="shared" si="19"/>
        <v>7</v>
      </c>
      <c r="BS18">
        <f t="shared" si="19"/>
        <v>2</v>
      </c>
      <c r="BU18">
        <f t="shared" si="19"/>
        <v>3</v>
      </c>
      <c r="BV18">
        <f t="shared" si="19"/>
        <v>11</v>
      </c>
      <c r="BW18">
        <f t="shared" si="19"/>
        <v>4</v>
      </c>
      <c r="BX18">
        <f t="shared" si="19"/>
        <v>4</v>
      </c>
      <c r="BY18">
        <f t="shared" si="19"/>
        <v>4</v>
      </c>
      <c r="CA18">
        <f t="shared" si="19"/>
        <v>14</v>
      </c>
      <c r="CC18">
        <f t="shared" si="19"/>
        <v>14</v>
      </c>
      <c r="CD18">
        <f t="shared" si="19"/>
        <v>5</v>
      </c>
      <c r="CG18">
        <f>STDEV(CG2:CG15)</f>
        <v>47.377662005874214</v>
      </c>
      <c r="CI18">
        <f>STDEV(CI2:CI15)</f>
        <v>3.9457774909211762</v>
      </c>
    </row>
    <row r="19" spans="56:82" ht="12.75">
      <c r="BD19">
        <f>COUNTIF(BD2:BD15,"0-2 and 2-5")</f>
        <v>10</v>
      </c>
      <c r="BH19" t="s">
        <v>200</v>
      </c>
      <c r="BI19" t="s">
        <v>201</v>
      </c>
      <c r="BJ19">
        <v>0</v>
      </c>
      <c r="BK19">
        <v>1</v>
      </c>
      <c r="BL19">
        <v>7</v>
      </c>
      <c r="BM19">
        <v>1</v>
      </c>
      <c r="BN19">
        <v>0</v>
      </c>
      <c r="BP19">
        <v>8</v>
      </c>
      <c r="BQ19">
        <v>1</v>
      </c>
      <c r="BR19" s="28">
        <v>2</v>
      </c>
      <c r="BS19" s="28">
        <v>0</v>
      </c>
      <c r="BT19" s="21"/>
      <c r="BU19">
        <v>3</v>
      </c>
      <c r="BV19">
        <v>2</v>
      </c>
      <c r="BW19" s="50">
        <v>7</v>
      </c>
      <c r="BX19">
        <v>1</v>
      </c>
      <c r="BY19">
        <v>2</v>
      </c>
      <c r="CA19">
        <v>10</v>
      </c>
      <c r="CB19">
        <v>3</v>
      </c>
      <c r="CC19" s="28">
        <v>6</v>
      </c>
      <c r="CD19" s="28">
        <v>2</v>
      </c>
    </row>
    <row r="20" spans="56:82" ht="12.75">
      <c r="BD20" s="21" t="s">
        <v>119</v>
      </c>
      <c r="BH20" t="s">
        <v>202</v>
      </c>
      <c r="BI20" t="s">
        <v>203</v>
      </c>
      <c r="BJ20">
        <v>36</v>
      </c>
      <c r="BK20">
        <v>35</v>
      </c>
      <c r="BL20">
        <v>29</v>
      </c>
      <c r="BM20">
        <v>35</v>
      </c>
      <c r="BN20">
        <v>36</v>
      </c>
      <c r="BP20">
        <v>28</v>
      </c>
      <c r="BQ20">
        <v>35</v>
      </c>
      <c r="BR20" s="28">
        <v>34</v>
      </c>
      <c r="BS20" s="28">
        <v>36</v>
      </c>
      <c r="BT20" s="21"/>
      <c r="BU20">
        <v>33</v>
      </c>
      <c r="BV20">
        <v>34</v>
      </c>
      <c r="BW20" s="50">
        <v>29</v>
      </c>
      <c r="BX20">
        <v>35</v>
      </c>
      <c r="BY20">
        <v>34</v>
      </c>
      <c r="CA20">
        <v>26</v>
      </c>
      <c r="CB20">
        <v>33</v>
      </c>
      <c r="CC20" s="28">
        <v>30</v>
      </c>
      <c r="CD20" s="28">
        <v>34</v>
      </c>
    </row>
    <row r="21" ht="12.75">
      <c r="BD21">
        <f>COUNTIF(BD2:BD15,"2-5 mm")</f>
        <v>4</v>
      </c>
    </row>
    <row r="22" spans="60:82" ht="12.75">
      <c r="BH22" s="21" t="s">
        <v>218</v>
      </c>
      <c r="BI22" t="s">
        <v>220</v>
      </c>
      <c r="BJ22">
        <f>BJ18/(BJ18+BJ17)</f>
        <v>0.07142857142857142</v>
      </c>
      <c r="BK22">
        <f aca="true" t="shared" si="20" ref="BK22:CD22">BK18/(BK18+BK17)</f>
        <v>0.42857142857142855</v>
      </c>
      <c r="BL22">
        <f t="shared" si="20"/>
        <v>0</v>
      </c>
      <c r="BM22">
        <f t="shared" si="20"/>
        <v>0.07142857142857142</v>
      </c>
      <c r="BN22">
        <f t="shared" si="20"/>
        <v>0.07142857142857142</v>
      </c>
      <c r="BP22">
        <f t="shared" si="20"/>
        <v>0.5</v>
      </c>
      <c r="BR22">
        <f t="shared" si="20"/>
        <v>0.5</v>
      </c>
      <c r="BS22">
        <f t="shared" si="20"/>
        <v>0.14285714285714285</v>
      </c>
      <c r="BU22">
        <f t="shared" si="20"/>
        <v>0.21428571428571427</v>
      </c>
      <c r="BV22">
        <f t="shared" si="20"/>
        <v>0.7857142857142857</v>
      </c>
      <c r="BW22">
        <f t="shared" si="20"/>
        <v>0.2857142857142857</v>
      </c>
      <c r="BX22">
        <f t="shared" si="20"/>
        <v>0.2857142857142857</v>
      </c>
      <c r="BY22">
        <f t="shared" si="20"/>
        <v>0.2857142857142857</v>
      </c>
      <c r="CA22">
        <f t="shared" si="20"/>
        <v>1</v>
      </c>
      <c r="CC22">
        <f t="shared" si="20"/>
        <v>1</v>
      </c>
      <c r="CD22">
        <f t="shared" si="20"/>
        <v>0.35714285714285715</v>
      </c>
    </row>
    <row r="23" spans="60:82" ht="12.75">
      <c r="BH23" s="21" t="s">
        <v>219</v>
      </c>
      <c r="BI23" t="s">
        <v>221</v>
      </c>
      <c r="BJ23">
        <f>BJ20/(BJ20+BJ19)</f>
        <v>1</v>
      </c>
      <c r="BK23">
        <f aca="true" t="shared" si="21" ref="BK23:CD23">BK20/(BK20+BK19)</f>
        <v>0.9722222222222222</v>
      </c>
      <c r="BL23">
        <f t="shared" si="21"/>
        <v>0.8055555555555556</v>
      </c>
      <c r="BM23">
        <f t="shared" si="21"/>
        <v>0.9722222222222222</v>
      </c>
      <c r="BN23">
        <f t="shared" si="21"/>
        <v>1</v>
      </c>
      <c r="BP23">
        <f t="shared" si="21"/>
        <v>0.7777777777777778</v>
      </c>
      <c r="BR23">
        <f t="shared" si="21"/>
        <v>0.9444444444444444</v>
      </c>
      <c r="BS23">
        <f t="shared" si="21"/>
        <v>1</v>
      </c>
      <c r="BU23">
        <f t="shared" si="21"/>
        <v>0.9166666666666666</v>
      </c>
      <c r="BV23">
        <f t="shared" si="21"/>
        <v>0.9444444444444444</v>
      </c>
      <c r="BW23">
        <f>BW20/(BW20+BW19)</f>
        <v>0.8055555555555556</v>
      </c>
      <c r="BX23">
        <f t="shared" si="21"/>
        <v>0.9722222222222222</v>
      </c>
      <c r="BY23">
        <f t="shared" si="21"/>
        <v>0.9444444444444444</v>
      </c>
      <c r="CA23">
        <f t="shared" si="21"/>
        <v>0.7222222222222222</v>
      </c>
      <c r="CC23">
        <f t="shared" si="21"/>
        <v>0.8333333333333334</v>
      </c>
      <c r="CD23">
        <f t="shared" si="21"/>
        <v>0.9444444444444444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R48"/>
  <sheetViews>
    <sheetView workbookViewId="0" topLeftCell="A1">
      <selection activeCell="G33" sqref="G33"/>
    </sheetView>
  </sheetViews>
  <sheetFormatPr defaultColWidth="9.140625" defaultRowHeight="12.75"/>
  <cols>
    <col min="35" max="38" width="9.140625" style="9" customWidth="1"/>
  </cols>
  <sheetData>
    <row r="1" spans="1:92" s="7" customFormat="1" ht="90">
      <c r="A1" s="5" t="s">
        <v>64</v>
      </c>
      <c r="B1" s="5" t="s">
        <v>65</v>
      </c>
      <c r="C1" s="5" t="s">
        <v>40</v>
      </c>
      <c r="D1" s="5" t="s">
        <v>0</v>
      </c>
      <c r="E1" s="6" t="s">
        <v>8</v>
      </c>
      <c r="F1" s="11" t="s">
        <v>7</v>
      </c>
      <c r="G1" s="11" t="s">
        <v>258</v>
      </c>
      <c r="H1" s="5" t="s">
        <v>9</v>
      </c>
      <c r="I1" s="5" t="s">
        <v>104</v>
      </c>
      <c r="J1" s="5" t="s">
        <v>4</v>
      </c>
      <c r="K1" s="12" t="s">
        <v>10</v>
      </c>
      <c r="L1" s="12" t="s">
        <v>11</v>
      </c>
      <c r="M1" s="5" t="s">
        <v>12</v>
      </c>
      <c r="N1" s="12" t="s">
        <v>2</v>
      </c>
      <c r="O1" s="12" t="s">
        <v>3</v>
      </c>
      <c r="P1" s="5" t="s">
        <v>1</v>
      </c>
      <c r="Q1" s="5" t="s">
        <v>5</v>
      </c>
      <c r="R1" s="5" t="s">
        <v>42</v>
      </c>
      <c r="S1" s="5" t="s">
        <v>41</v>
      </c>
      <c r="T1" s="13" t="s">
        <v>6</v>
      </c>
      <c r="U1" s="22" t="s">
        <v>39</v>
      </c>
      <c r="V1" s="22" t="s">
        <v>36</v>
      </c>
      <c r="W1" s="22" t="s">
        <v>37</v>
      </c>
      <c r="X1" s="5" t="s">
        <v>29</v>
      </c>
      <c r="Y1" s="5" t="s">
        <v>13</v>
      </c>
      <c r="Z1" s="22" t="s">
        <v>28</v>
      </c>
      <c r="AA1" s="22" t="s">
        <v>16</v>
      </c>
      <c r="AB1" s="22" t="s">
        <v>14</v>
      </c>
      <c r="AC1" s="22" t="s">
        <v>15</v>
      </c>
      <c r="AD1" s="22" t="s">
        <v>25</v>
      </c>
      <c r="AE1" s="22" t="s">
        <v>26</v>
      </c>
      <c r="AF1" s="22" t="s">
        <v>27</v>
      </c>
      <c r="AG1" s="31" t="s">
        <v>18</v>
      </c>
      <c r="AH1" s="31" t="s">
        <v>19</v>
      </c>
      <c r="AI1" s="32" t="s">
        <v>20</v>
      </c>
      <c r="AJ1" s="32" t="s">
        <v>30</v>
      </c>
      <c r="AK1" s="32" t="s">
        <v>188</v>
      </c>
      <c r="AL1" s="32" t="s">
        <v>189</v>
      </c>
      <c r="AM1" s="22" t="s">
        <v>21</v>
      </c>
      <c r="AN1" s="22" t="s">
        <v>22</v>
      </c>
      <c r="AO1" s="22" t="s">
        <v>23</v>
      </c>
      <c r="AP1" s="22" t="s">
        <v>24</v>
      </c>
      <c r="AQ1" s="22" t="s">
        <v>104</v>
      </c>
      <c r="AR1" s="22" t="s">
        <v>31</v>
      </c>
      <c r="AS1" s="22" t="s">
        <v>32</v>
      </c>
      <c r="AT1" s="22" t="s">
        <v>38</v>
      </c>
      <c r="AU1" s="22" t="s">
        <v>33</v>
      </c>
      <c r="AV1" s="22" t="s">
        <v>34</v>
      </c>
      <c r="AW1" s="22" t="s">
        <v>35</v>
      </c>
      <c r="AX1" s="23"/>
      <c r="AZ1" s="31" t="s">
        <v>18</v>
      </c>
      <c r="BA1" s="31" t="s">
        <v>19</v>
      </c>
      <c r="BB1" s="31" t="s">
        <v>194</v>
      </c>
      <c r="BC1" s="32" t="s">
        <v>20</v>
      </c>
      <c r="BD1" s="32" t="s">
        <v>30</v>
      </c>
      <c r="BE1" s="32" t="s">
        <v>188</v>
      </c>
      <c r="BF1" s="32" t="s">
        <v>189</v>
      </c>
      <c r="BG1" s="33" t="s">
        <v>193</v>
      </c>
      <c r="BI1" s="7" t="s">
        <v>195</v>
      </c>
      <c r="BJ1" s="34" t="s">
        <v>207</v>
      </c>
      <c r="BK1" s="34" t="s">
        <v>20</v>
      </c>
      <c r="BL1" s="34" t="s">
        <v>30</v>
      </c>
      <c r="BM1" s="34" t="s">
        <v>188</v>
      </c>
      <c r="BN1" s="34" t="s">
        <v>189</v>
      </c>
      <c r="BP1" s="29" t="s">
        <v>208</v>
      </c>
      <c r="BQ1" s="29" t="s">
        <v>198</v>
      </c>
      <c r="BR1" s="43" t="s">
        <v>222</v>
      </c>
      <c r="BS1" s="43" t="s">
        <v>252</v>
      </c>
      <c r="BT1" s="43" t="s">
        <v>199</v>
      </c>
      <c r="BU1" s="35" t="s">
        <v>207</v>
      </c>
      <c r="BV1" s="35" t="s">
        <v>20</v>
      </c>
      <c r="BW1" s="35" t="s">
        <v>30</v>
      </c>
      <c r="BX1" s="35" t="s">
        <v>188</v>
      </c>
      <c r="BY1" s="35" t="s">
        <v>189</v>
      </c>
      <c r="CA1" s="7" t="s">
        <v>197</v>
      </c>
      <c r="CB1" s="7" t="s">
        <v>198</v>
      </c>
      <c r="CC1" s="43" t="s">
        <v>222</v>
      </c>
      <c r="CD1" s="43" t="s">
        <v>252</v>
      </c>
      <c r="CE1" s="23"/>
      <c r="CF1" s="31" t="s">
        <v>196</v>
      </c>
      <c r="CG1" s="31" t="s">
        <v>20</v>
      </c>
      <c r="CH1" s="31" t="s">
        <v>30</v>
      </c>
      <c r="CI1" s="31" t="s">
        <v>188</v>
      </c>
      <c r="CJ1" s="31" t="s">
        <v>189</v>
      </c>
      <c r="CL1" s="5" t="s">
        <v>4</v>
      </c>
      <c r="CM1" s="7" t="s">
        <v>251</v>
      </c>
      <c r="CN1" s="12" t="s">
        <v>3</v>
      </c>
    </row>
    <row r="2" spans="1:92" ht="12.75">
      <c r="A2" s="1" t="s">
        <v>66</v>
      </c>
      <c r="B2" s="1">
        <v>2</v>
      </c>
      <c r="C2" t="s">
        <v>57</v>
      </c>
      <c r="D2" s="2">
        <v>22177</v>
      </c>
      <c r="E2" s="4" t="s">
        <v>109</v>
      </c>
      <c r="F2" s="2"/>
      <c r="G2" s="2" t="s">
        <v>257</v>
      </c>
      <c r="H2" s="1" t="s">
        <v>63</v>
      </c>
      <c r="I2" s="1"/>
      <c r="J2" s="1" t="s">
        <v>111</v>
      </c>
      <c r="K2" s="18">
        <v>-9.75</v>
      </c>
      <c r="L2" s="18">
        <v>1</v>
      </c>
      <c r="M2" s="8">
        <v>90</v>
      </c>
      <c r="N2" s="18">
        <v>43.5</v>
      </c>
      <c r="O2" s="18">
        <v>45.2</v>
      </c>
      <c r="P2" s="1">
        <v>92</v>
      </c>
      <c r="Q2" s="1"/>
      <c r="R2" s="1"/>
      <c r="S2" s="1">
        <v>0</v>
      </c>
      <c r="T2" s="10"/>
      <c r="U2" s="20"/>
      <c r="V2" s="20"/>
      <c r="W2" s="20"/>
      <c r="Z2" s="21"/>
      <c r="AA2" s="21"/>
      <c r="AB2" s="21"/>
      <c r="AC2" s="21"/>
      <c r="AD2" s="21"/>
      <c r="AE2" s="21"/>
      <c r="AF2" s="21"/>
      <c r="AG2" s="36">
        <v>506</v>
      </c>
      <c r="AH2" s="36">
        <v>560</v>
      </c>
      <c r="AI2" s="37">
        <v>507</v>
      </c>
      <c r="AJ2" s="37" t="s">
        <v>103</v>
      </c>
      <c r="AK2" s="37">
        <f>AM2-AN2</f>
        <v>11</v>
      </c>
      <c r="AL2" s="37">
        <f>AO2-AP2</f>
        <v>4</v>
      </c>
      <c r="AM2" s="24">
        <v>537</v>
      </c>
      <c r="AN2" s="24">
        <v>526</v>
      </c>
      <c r="AO2" s="21">
        <v>533</v>
      </c>
      <c r="AP2" s="21">
        <v>529</v>
      </c>
      <c r="AQ2" s="21"/>
      <c r="AR2" s="21"/>
      <c r="AS2" s="21"/>
      <c r="AT2" s="21"/>
      <c r="AU2" s="21"/>
      <c r="AV2" s="21"/>
      <c r="AW2" s="21"/>
      <c r="AX2" s="8"/>
      <c r="AY2" s="8"/>
      <c r="AZ2" s="36">
        <v>506</v>
      </c>
      <c r="BA2" s="36">
        <v>560</v>
      </c>
      <c r="BB2" s="36">
        <f>BC2/2-BA2/2</f>
        <v>-26.5</v>
      </c>
      <c r="BC2" s="37">
        <v>507</v>
      </c>
      <c r="BD2" s="37" t="s">
        <v>103</v>
      </c>
      <c r="BE2" s="37">
        <v>11</v>
      </c>
      <c r="BF2" s="37">
        <v>4</v>
      </c>
      <c r="BG2" s="37">
        <f>BC2-BA2</f>
        <v>-53</v>
      </c>
      <c r="BH2" s="21"/>
      <c r="BJ2" s="36" t="b">
        <f>(BG2&lt;-99.6)</f>
        <v>0</v>
      </c>
      <c r="BK2" s="36" t="b">
        <f>BC2&lt;468.2</f>
        <v>0</v>
      </c>
      <c r="BL2" s="38" t="b">
        <v>0</v>
      </c>
      <c r="BM2" s="36" t="b">
        <f>BE2&lt;-45</f>
        <v>0</v>
      </c>
      <c r="BN2" s="36" t="b">
        <f>BF2&lt;-46</f>
        <v>0</v>
      </c>
      <c r="BO2" s="21"/>
      <c r="BP2" s="21" t="b">
        <f>OR(BJ2:BN2)</f>
        <v>0</v>
      </c>
      <c r="BQ2" s="21" t="b">
        <v>0</v>
      </c>
      <c r="BR2" s="21" t="b">
        <f>OR(BJ2:BK2,BM2:BN2)</f>
        <v>0</v>
      </c>
      <c r="BS2" t="b">
        <v>0</v>
      </c>
      <c r="BU2" s="36" t="b">
        <f>BG2&lt;-89.2</f>
        <v>0</v>
      </c>
      <c r="BV2" s="36" t="b">
        <f>BC2&lt;490.1</f>
        <v>0</v>
      </c>
      <c r="BW2" s="39" t="b">
        <v>0</v>
      </c>
      <c r="BX2" s="36" t="b">
        <f>BE2&lt;-34.4</f>
        <v>0</v>
      </c>
      <c r="BY2" s="36" t="b">
        <f>BF2&lt;-36.9</f>
        <v>0</v>
      </c>
      <c r="CA2" t="b">
        <f>OR(BU2:BY2)</f>
        <v>0</v>
      </c>
      <c r="CB2" s="21" t="b">
        <v>0</v>
      </c>
      <c r="CC2" t="b">
        <f>OR(BU2:BV2,BX2:BY2)</f>
        <v>0</v>
      </c>
      <c r="CD2" t="b">
        <v>0</v>
      </c>
      <c r="CE2" s="21"/>
      <c r="CF2">
        <f aca="true" t="shared" si="0" ref="CF2:CF21">(BB2+29.6)/14.6</f>
        <v>0.21232876712328777</v>
      </c>
      <c r="CG2">
        <f>(BC2-545.6)/32.1</f>
        <v>-1.2024922118380068</v>
      </c>
      <c r="CI2">
        <f aca="true" t="shared" si="1" ref="CI2:CI35">(BE2+8.2)/15.9</f>
        <v>1.2075471698113207</v>
      </c>
      <c r="CJ2">
        <f aca="true" t="shared" si="2" ref="CJ2:CJ35">(BF2+14.2)/13.7</f>
        <v>1.3284671532846715</v>
      </c>
      <c r="CL2" s="1" t="s">
        <v>111</v>
      </c>
      <c r="CM2">
        <v>20</v>
      </c>
      <c r="CN2" s="18">
        <v>45.2</v>
      </c>
    </row>
    <row r="3" spans="1:92" ht="12.75">
      <c r="A3" s="1" t="s">
        <v>67</v>
      </c>
      <c r="B3" s="1">
        <v>2</v>
      </c>
      <c r="C3" t="s">
        <v>57</v>
      </c>
      <c r="D3" s="2">
        <v>22177</v>
      </c>
      <c r="E3" s="4" t="s">
        <v>109</v>
      </c>
      <c r="F3" s="2"/>
      <c r="G3" s="2" t="s">
        <v>257</v>
      </c>
      <c r="H3" s="1" t="s">
        <v>62</v>
      </c>
      <c r="I3" s="1"/>
      <c r="J3" s="1" t="s">
        <v>111</v>
      </c>
      <c r="K3" s="3">
        <v>-9</v>
      </c>
      <c r="L3" s="3">
        <v>1.25</v>
      </c>
      <c r="M3" s="1">
        <v>90</v>
      </c>
      <c r="N3" s="3">
        <v>43.8</v>
      </c>
      <c r="O3" s="3">
        <v>45.3</v>
      </c>
      <c r="P3" s="1">
        <v>94</v>
      </c>
      <c r="Q3" s="1"/>
      <c r="R3" s="1"/>
      <c r="S3" s="1">
        <v>0</v>
      </c>
      <c r="T3" s="10"/>
      <c r="U3" s="20"/>
      <c r="V3" s="20"/>
      <c r="W3" s="20"/>
      <c r="Z3" s="21"/>
      <c r="AA3" s="21"/>
      <c r="AB3" s="21"/>
      <c r="AC3" s="21"/>
      <c r="AD3" s="21"/>
      <c r="AE3" s="21"/>
      <c r="AF3" s="21"/>
      <c r="AG3" s="36">
        <v>509</v>
      </c>
      <c r="AH3" s="36">
        <v>561</v>
      </c>
      <c r="AI3" s="37">
        <v>507</v>
      </c>
      <c r="AJ3" s="37" t="s">
        <v>103</v>
      </c>
      <c r="AK3" s="37">
        <f aca="true" t="shared" si="3" ref="AK3:AK37">AM3-AN3</f>
        <v>7</v>
      </c>
      <c r="AL3" s="37">
        <f aca="true" t="shared" si="4" ref="AL3:AL37">AO3-AP3</f>
        <v>-4</v>
      </c>
      <c r="AM3" s="24">
        <v>532</v>
      </c>
      <c r="AN3" s="24">
        <v>525</v>
      </c>
      <c r="AO3" s="21">
        <v>524</v>
      </c>
      <c r="AP3" s="21">
        <v>528</v>
      </c>
      <c r="AQ3" s="21"/>
      <c r="AR3" s="21"/>
      <c r="AS3" s="21"/>
      <c r="AT3" s="21"/>
      <c r="AU3" s="21"/>
      <c r="AV3" s="21"/>
      <c r="AW3" s="21"/>
      <c r="AX3" s="21"/>
      <c r="AY3" s="21"/>
      <c r="AZ3" s="36">
        <v>509</v>
      </c>
      <c r="BA3" s="36">
        <v>561</v>
      </c>
      <c r="BB3" s="36">
        <f aca="true" t="shared" si="5" ref="BB3:BB37">BC3/2-BA3/2</f>
        <v>-27</v>
      </c>
      <c r="BC3" s="37">
        <v>507</v>
      </c>
      <c r="BD3" s="37" t="s">
        <v>103</v>
      </c>
      <c r="BE3" s="37">
        <v>7</v>
      </c>
      <c r="BF3" s="37">
        <v>-4</v>
      </c>
      <c r="BG3" s="37">
        <f aca="true" t="shared" si="6" ref="BG3:BG37">BC3-BA3</f>
        <v>-54</v>
      </c>
      <c r="BH3" s="21"/>
      <c r="BJ3" s="36" t="b">
        <f aca="true" t="shared" si="7" ref="BJ3:BJ37">(BG3&lt;-99.6)</f>
        <v>0</v>
      </c>
      <c r="BK3" s="36" t="b">
        <f aca="true" t="shared" si="8" ref="BK3:BK37">BC3&lt;468.2</f>
        <v>0</v>
      </c>
      <c r="BL3" s="38" t="b">
        <v>0</v>
      </c>
      <c r="BM3" s="36" t="b">
        <f>BE3&lt;-45</f>
        <v>0</v>
      </c>
      <c r="BN3" s="36" t="b">
        <f>BF3&lt;-46</f>
        <v>0</v>
      </c>
      <c r="BO3" s="21"/>
      <c r="BP3" s="21" t="b">
        <f aca="true" t="shared" si="9" ref="BP3:BP37">OR(BJ3:BN3)</f>
        <v>0</v>
      </c>
      <c r="BQ3" s="21" t="b">
        <v>0</v>
      </c>
      <c r="BR3" s="21" t="b">
        <f aca="true" t="shared" si="10" ref="BR3:BR37">OR(BJ3:BK3,BM3:BN3)</f>
        <v>0</v>
      </c>
      <c r="BS3" t="b">
        <v>0</v>
      </c>
      <c r="BU3" s="36" t="b">
        <f aca="true" t="shared" si="11" ref="BU3:BU37">BG3&lt;-89.2</f>
        <v>0</v>
      </c>
      <c r="BV3" s="36" t="b">
        <f aca="true" t="shared" si="12" ref="BV3:BV37">BC3&lt;490.1</f>
        <v>0</v>
      </c>
      <c r="BW3" s="39" t="b">
        <v>0</v>
      </c>
      <c r="BX3" s="36" t="b">
        <f>BE3&lt;-34.4</f>
        <v>0</v>
      </c>
      <c r="BY3" s="36" t="b">
        <f>BF3&lt;-36.9</f>
        <v>0</v>
      </c>
      <c r="CA3" t="b">
        <f aca="true" t="shared" si="13" ref="CA3:CA37">OR(BU3:BY3)</f>
        <v>0</v>
      </c>
      <c r="CB3" s="21" t="b">
        <v>0</v>
      </c>
      <c r="CC3" t="b">
        <f aca="true" t="shared" si="14" ref="CC3:CC37">OR(BU3:BV3,BX3:BY3)</f>
        <v>0</v>
      </c>
      <c r="CD3" t="b">
        <v>0</v>
      </c>
      <c r="CE3" s="21"/>
      <c r="CF3">
        <f t="shared" si="0"/>
        <v>0.17808219178082202</v>
      </c>
      <c r="CG3">
        <f>(BC3-545.6)/32.1</f>
        <v>-1.2024922118380068</v>
      </c>
      <c r="CI3">
        <f t="shared" si="1"/>
        <v>0.9559748427672955</v>
      </c>
      <c r="CJ3">
        <f t="shared" si="2"/>
        <v>0.7445255474452555</v>
      </c>
      <c r="CL3" s="1" t="s">
        <v>111</v>
      </c>
      <c r="CM3">
        <v>20</v>
      </c>
      <c r="CN3" s="3">
        <v>45.3</v>
      </c>
    </row>
    <row r="4" spans="1:92" ht="12.75">
      <c r="A4" s="1" t="s">
        <v>68</v>
      </c>
      <c r="B4" s="1">
        <v>3</v>
      </c>
      <c r="C4" t="s">
        <v>45</v>
      </c>
      <c r="D4" s="2">
        <v>24743</v>
      </c>
      <c r="E4" s="4" t="s">
        <v>112</v>
      </c>
      <c r="F4" s="2">
        <v>38811</v>
      </c>
      <c r="G4" s="2" t="s">
        <v>258</v>
      </c>
      <c r="H4" s="1" t="s">
        <v>63</v>
      </c>
      <c r="I4" s="1"/>
      <c r="J4" s="1" t="s">
        <v>111</v>
      </c>
      <c r="K4" s="3">
        <v>-1.5</v>
      </c>
      <c r="L4" s="3">
        <v>0.25</v>
      </c>
      <c r="M4" s="1">
        <v>5</v>
      </c>
      <c r="N4" s="3">
        <v>43.7</v>
      </c>
      <c r="O4" s="3">
        <v>44.1</v>
      </c>
      <c r="P4" s="1">
        <v>91</v>
      </c>
      <c r="Q4" s="1"/>
      <c r="R4" s="1"/>
      <c r="S4" s="1">
        <v>0</v>
      </c>
      <c r="T4" s="10"/>
      <c r="U4" s="20">
        <v>43.9</v>
      </c>
      <c r="V4" s="20">
        <v>45.56</v>
      </c>
      <c r="W4" s="20">
        <v>1</v>
      </c>
      <c r="X4" s="20">
        <v>0.0338</v>
      </c>
      <c r="Y4" s="20">
        <v>1</v>
      </c>
      <c r="Z4" s="21">
        <v>0.01375</v>
      </c>
      <c r="AA4" s="21">
        <v>1.6</v>
      </c>
      <c r="AB4" s="21">
        <v>542</v>
      </c>
      <c r="AC4" s="21">
        <v>605</v>
      </c>
      <c r="AD4" s="21">
        <v>0.6266</v>
      </c>
      <c r="AE4" s="21">
        <v>0.5342</v>
      </c>
      <c r="AF4" s="21">
        <v>0.6</v>
      </c>
      <c r="AG4" s="36">
        <v>540</v>
      </c>
      <c r="AH4" s="36">
        <v>607</v>
      </c>
      <c r="AI4" s="37">
        <v>538</v>
      </c>
      <c r="AJ4" s="37" t="s">
        <v>103</v>
      </c>
      <c r="AK4" s="37">
        <f t="shared" si="3"/>
        <v>-23</v>
      </c>
      <c r="AL4" s="37">
        <f t="shared" si="4"/>
        <v>-23</v>
      </c>
      <c r="AM4" s="24">
        <v>556</v>
      </c>
      <c r="AN4" s="24">
        <v>579</v>
      </c>
      <c r="AO4" s="21">
        <v>555</v>
      </c>
      <c r="AP4" s="21">
        <v>578</v>
      </c>
      <c r="AQ4" s="21"/>
      <c r="AR4" s="21"/>
      <c r="AS4" s="21"/>
      <c r="AT4" s="21"/>
      <c r="AU4" s="21"/>
      <c r="AV4" s="21"/>
      <c r="AW4" s="21"/>
      <c r="AX4" s="21"/>
      <c r="AZ4" s="36">
        <v>540</v>
      </c>
      <c r="BA4" s="36">
        <v>607</v>
      </c>
      <c r="BB4" s="36">
        <f t="shared" si="5"/>
        <v>-34.5</v>
      </c>
      <c r="BC4" s="37">
        <v>538</v>
      </c>
      <c r="BD4" s="37" t="s">
        <v>103</v>
      </c>
      <c r="BE4" s="37">
        <v>-23</v>
      </c>
      <c r="BF4" s="37">
        <v>-23</v>
      </c>
      <c r="BG4" s="37">
        <f t="shared" si="6"/>
        <v>-69</v>
      </c>
      <c r="BH4" s="21"/>
      <c r="BJ4" s="36" t="b">
        <f t="shared" si="7"/>
        <v>0</v>
      </c>
      <c r="BK4" s="36" t="b">
        <f t="shared" si="8"/>
        <v>0</v>
      </c>
      <c r="BL4" s="38" t="b">
        <v>0</v>
      </c>
      <c r="BM4" s="36" t="b">
        <f aca="true" t="shared" si="15" ref="BM4:BM37">BE4&lt;-45</f>
        <v>0</v>
      </c>
      <c r="BN4" s="36" t="b">
        <f aca="true" t="shared" si="16" ref="BN4:BN37">BF4&lt;-46</f>
        <v>0</v>
      </c>
      <c r="BO4" s="21"/>
      <c r="BP4" s="21" t="b">
        <f t="shared" si="9"/>
        <v>0</v>
      </c>
      <c r="BQ4" s="21" t="b">
        <v>0</v>
      </c>
      <c r="BR4" s="21" t="b">
        <f t="shared" si="10"/>
        <v>0</v>
      </c>
      <c r="BS4" t="b">
        <v>0</v>
      </c>
      <c r="BU4" s="36" t="b">
        <f t="shared" si="11"/>
        <v>0</v>
      </c>
      <c r="BV4" s="36" t="b">
        <f t="shared" si="12"/>
        <v>0</v>
      </c>
      <c r="BW4" s="39" t="b">
        <v>0</v>
      </c>
      <c r="BX4" s="36" t="b">
        <f aca="true" t="shared" si="17" ref="BX4:BX37">BE4&lt;-34.4</f>
        <v>0</v>
      </c>
      <c r="BY4" s="36" t="b">
        <f aca="true" t="shared" si="18" ref="BY4:BY37">BF4&lt;-36.9</f>
        <v>0</v>
      </c>
      <c r="CA4" t="b">
        <f t="shared" si="13"/>
        <v>0</v>
      </c>
      <c r="CB4" s="21" t="b">
        <v>0</v>
      </c>
      <c r="CC4" t="b">
        <f t="shared" si="14"/>
        <v>0</v>
      </c>
      <c r="CD4" t="b">
        <v>0</v>
      </c>
      <c r="CE4" s="21"/>
      <c r="CF4">
        <f t="shared" si="0"/>
        <v>-0.3356164383561643</v>
      </c>
      <c r="CG4">
        <f>(BC4-545.6)/32.1</f>
        <v>-0.2367601246105926</v>
      </c>
      <c r="CI4">
        <f t="shared" si="1"/>
        <v>-0.9308176100628931</v>
      </c>
      <c r="CJ4">
        <f t="shared" si="2"/>
        <v>-0.6423357664233578</v>
      </c>
      <c r="CL4" s="1" t="s">
        <v>111</v>
      </c>
      <c r="CM4">
        <v>20</v>
      </c>
      <c r="CN4" s="3">
        <v>44.1</v>
      </c>
    </row>
    <row r="5" spans="1:92" ht="12.75">
      <c r="A5" s="1" t="s">
        <v>69</v>
      </c>
      <c r="B5" s="1">
        <v>3</v>
      </c>
      <c r="C5" t="s">
        <v>45</v>
      </c>
      <c r="D5" s="2">
        <v>24743</v>
      </c>
      <c r="E5" s="4" t="s">
        <v>112</v>
      </c>
      <c r="F5" s="2">
        <v>38811</v>
      </c>
      <c r="G5" s="2" t="s">
        <v>257</v>
      </c>
      <c r="H5" s="1" t="s">
        <v>62</v>
      </c>
      <c r="I5" s="1"/>
      <c r="J5" s="1" t="s">
        <v>113</v>
      </c>
      <c r="K5" s="3">
        <v>-1.75</v>
      </c>
      <c r="L5" s="3">
        <v>0.25</v>
      </c>
      <c r="M5" s="1">
        <v>170</v>
      </c>
      <c r="N5" s="3">
        <v>43.6</v>
      </c>
      <c r="O5" s="3">
        <v>44.6</v>
      </c>
      <c r="P5" s="1">
        <v>95</v>
      </c>
      <c r="Q5" s="1"/>
      <c r="R5" s="1"/>
      <c r="S5" s="1">
        <v>0</v>
      </c>
      <c r="T5" s="10"/>
      <c r="U5" s="20">
        <v>44.17</v>
      </c>
      <c r="V5" s="20">
        <v>46.82</v>
      </c>
      <c r="W5" s="20">
        <v>1</v>
      </c>
      <c r="X5" s="20">
        <v>0.02387</v>
      </c>
      <c r="Y5" s="20">
        <v>0.9</v>
      </c>
      <c r="Z5" s="21">
        <v>0.0184</v>
      </c>
      <c r="AA5" s="21">
        <v>1.3</v>
      </c>
      <c r="AB5" s="21">
        <v>553</v>
      </c>
      <c r="AC5" s="21"/>
      <c r="AD5" s="21">
        <v>0.6335</v>
      </c>
      <c r="AE5" s="21">
        <v>0.5468</v>
      </c>
      <c r="AF5" s="21">
        <v>0.7</v>
      </c>
      <c r="AG5" s="36">
        <v>549</v>
      </c>
      <c r="AH5" s="36">
        <v>616</v>
      </c>
      <c r="AI5" s="37">
        <v>546</v>
      </c>
      <c r="AJ5" s="37" t="s">
        <v>103</v>
      </c>
      <c r="AK5" s="37">
        <f t="shared" si="3"/>
        <v>-15</v>
      </c>
      <c r="AL5" s="37">
        <f t="shared" si="4"/>
        <v>-18</v>
      </c>
      <c r="AM5" s="24">
        <v>568</v>
      </c>
      <c r="AN5" s="24">
        <v>583</v>
      </c>
      <c r="AO5" s="21">
        <v>565</v>
      </c>
      <c r="AP5" s="21">
        <v>583</v>
      </c>
      <c r="AQ5" s="21" t="s">
        <v>105</v>
      </c>
      <c r="AR5" s="21"/>
      <c r="AS5" s="21"/>
      <c r="AT5" s="21"/>
      <c r="AU5" s="21"/>
      <c r="AV5" s="21"/>
      <c r="AW5" s="21"/>
      <c r="AX5" s="21"/>
      <c r="AZ5" s="36">
        <v>549</v>
      </c>
      <c r="BA5" s="36">
        <v>616</v>
      </c>
      <c r="BB5" s="36">
        <f t="shared" si="5"/>
        <v>-35</v>
      </c>
      <c r="BC5" s="37">
        <v>546</v>
      </c>
      <c r="BD5" s="37" t="s">
        <v>103</v>
      </c>
      <c r="BE5" s="37">
        <v>-15</v>
      </c>
      <c r="BF5" s="37">
        <v>-18</v>
      </c>
      <c r="BG5" s="37">
        <f t="shared" si="6"/>
        <v>-70</v>
      </c>
      <c r="BH5" s="21"/>
      <c r="BI5" s="8"/>
      <c r="BJ5" s="36" t="b">
        <f t="shared" si="7"/>
        <v>0</v>
      </c>
      <c r="BK5" s="36" t="b">
        <f t="shared" si="8"/>
        <v>0</v>
      </c>
      <c r="BL5" s="38" t="b">
        <v>0</v>
      </c>
      <c r="BM5" s="36" t="b">
        <f t="shared" si="15"/>
        <v>0</v>
      </c>
      <c r="BN5" s="36" t="b">
        <f t="shared" si="16"/>
        <v>0</v>
      </c>
      <c r="BO5" s="21"/>
      <c r="BP5" s="21" t="b">
        <f t="shared" si="9"/>
        <v>0</v>
      </c>
      <c r="BQ5" s="21" t="b">
        <v>0</v>
      </c>
      <c r="BR5" s="21" t="b">
        <f t="shared" si="10"/>
        <v>0</v>
      </c>
      <c r="BS5" t="b">
        <v>0</v>
      </c>
      <c r="BU5" s="36" t="b">
        <f t="shared" si="11"/>
        <v>0</v>
      </c>
      <c r="BV5" s="36" t="b">
        <f t="shared" si="12"/>
        <v>0</v>
      </c>
      <c r="BW5" s="39" t="b">
        <v>0</v>
      </c>
      <c r="BX5" s="36" t="b">
        <f t="shared" si="17"/>
        <v>0</v>
      </c>
      <c r="BY5" s="36" t="b">
        <f t="shared" si="18"/>
        <v>0</v>
      </c>
      <c r="CA5" t="b">
        <f t="shared" si="13"/>
        <v>0</v>
      </c>
      <c r="CB5" s="21" t="b">
        <v>0</v>
      </c>
      <c r="CC5" t="b">
        <f t="shared" si="14"/>
        <v>0</v>
      </c>
      <c r="CD5" t="b">
        <v>0</v>
      </c>
      <c r="CE5" s="21"/>
      <c r="CF5">
        <f t="shared" si="0"/>
        <v>-0.36986301369863006</v>
      </c>
      <c r="CG5">
        <f aca="true" t="shared" si="19" ref="CG5:CG35">(BC5-543.2)/32.2</f>
        <v>0.08695652173912902</v>
      </c>
      <c r="CH5" s="8"/>
      <c r="CI5">
        <f t="shared" si="1"/>
        <v>-0.4276729559748428</v>
      </c>
      <c r="CJ5">
        <f t="shared" si="2"/>
        <v>-0.2773722627737227</v>
      </c>
      <c r="CL5" s="1" t="s">
        <v>113</v>
      </c>
      <c r="CM5">
        <v>15</v>
      </c>
      <c r="CN5" s="3">
        <v>44.6</v>
      </c>
    </row>
    <row r="6" spans="1:96" s="14" customFormat="1" ht="12.75">
      <c r="A6" s="1" t="s">
        <v>70</v>
      </c>
      <c r="B6" s="1">
        <v>7</v>
      </c>
      <c r="C6" t="s">
        <v>54</v>
      </c>
      <c r="D6" s="2">
        <v>26722</v>
      </c>
      <c r="E6" s="17" t="s">
        <v>112</v>
      </c>
      <c r="F6" s="16">
        <v>38825</v>
      </c>
      <c r="G6" s="16" t="s">
        <v>257</v>
      </c>
      <c r="H6" s="8" t="s">
        <v>63</v>
      </c>
      <c r="I6" s="1"/>
      <c r="J6" s="8" t="s">
        <v>110</v>
      </c>
      <c r="K6" s="8">
        <v>-6.25</v>
      </c>
      <c r="L6" s="18">
        <v>1</v>
      </c>
      <c r="M6" s="18">
        <v>95</v>
      </c>
      <c r="N6" s="18">
        <v>43.2</v>
      </c>
      <c r="O6" s="18">
        <v>45.2</v>
      </c>
      <c r="P6" s="8">
        <v>97</v>
      </c>
      <c r="Q6" s="8"/>
      <c r="R6" s="8"/>
      <c r="S6" s="8">
        <v>0</v>
      </c>
      <c r="T6" s="19"/>
      <c r="U6" s="20">
        <v>44.26</v>
      </c>
      <c r="V6" s="20">
        <v>45.96</v>
      </c>
      <c r="W6" s="20">
        <v>1</v>
      </c>
      <c r="X6" s="20">
        <v>0.0341</v>
      </c>
      <c r="Y6" s="20">
        <v>1.1</v>
      </c>
      <c r="Z6" s="21">
        <v>0.01953</v>
      </c>
      <c r="AA6" s="21">
        <v>2.5</v>
      </c>
      <c r="AB6" s="21">
        <v>504</v>
      </c>
      <c r="AC6" s="21"/>
      <c r="AD6" s="21">
        <v>0.5935</v>
      </c>
      <c r="AE6" s="21">
        <v>0.4958</v>
      </c>
      <c r="AF6" s="21">
        <v>2.5</v>
      </c>
      <c r="AG6" s="36">
        <v>509</v>
      </c>
      <c r="AH6" s="36">
        <v>583</v>
      </c>
      <c r="AI6" s="37">
        <v>506</v>
      </c>
      <c r="AJ6" s="37" t="s">
        <v>103</v>
      </c>
      <c r="AK6" s="37">
        <f t="shared" si="3"/>
        <v>-26</v>
      </c>
      <c r="AL6" s="37">
        <f t="shared" si="4"/>
        <v>-28</v>
      </c>
      <c r="AM6" s="24">
        <v>525</v>
      </c>
      <c r="AN6" s="24">
        <v>551</v>
      </c>
      <c r="AO6" s="21">
        <v>521</v>
      </c>
      <c r="AP6" s="21">
        <v>549</v>
      </c>
      <c r="AQ6" s="21"/>
      <c r="AR6" s="21"/>
      <c r="AS6" s="21"/>
      <c r="AT6" s="21"/>
      <c r="AU6" s="21"/>
      <c r="AV6" s="21"/>
      <c r="AW6" s="21"/>
      <c r="AX6" s="21"/>
      <c r="AY6"/>
      <c r="AZ6" s="36">
        <v>509</v>
      </c>
      <c r="BA6" s="36">
        <v>583</v>
      </c>
      <c r="BB6" s="36">
        <f t="shared" si="5"/>
        <v>-38.5</v>
      </c>
      <c r="BC6" s="37">
        <v>506</v>
      </c>
      <c r="BD6" s="37" t="s">
        <v>103</v>
      </c>
      <c r="BE6" s="37">
        <v>-26</v>
      </c>
      <c r="BF6" s="37">
        <v>-28</v>
      </c>
      <c r="BG6" s="37">
        <f t="shared" si="6"/>
        <v>-77</v>
      </c>
      <c r="BH6" s="21"/>
      <c r="BI6"/>
      <c r="BJ6" s="36" t="b">
        <f t="shared" si="7"/>
        <v>0</v>
      </c>
      <c r="BK6" s="36" t="b">
        <f t="shared" si="8"/>
        <v>0</v>
      </c>
      <c r="BL6" s="38" t="b">
        <v>0</v>
      </c>
      <c r="BM6" s="36" t="b">
        <f t="shared" si="15"/>
        <v>0</v>
      </c>
      <c r="BN6" s="36" t="b">
        <f t="shared" si="16"/>
        <v>0</v>
      </c>
      <c r="BO6" s="21"/>
      <c r="BP6" s="21" t="b">
        <f t="shared" si="9"/>
        <v>0</v>
      </c>
      <c r="BQ6" s="21" t="b">
        <v>0</v>
      </c>
      <c r="BR6" s="21" t="b">
        <f t="shared" si="10"/>
        <v>0</v>
      </c>
      <c r="BS6" t="b">
        <v>0</v>
      </c>
      <c r="BT6"/>
      <c r="BU6" s="36" t="b">
        <f t="shared" si="11"/>
        <v>0</v>
      </c>
      <c r="BV6" s="36" t="b">
        <f t="shared" si="12"/>
        <v>0</v>
      </c>
      <c r="BW6" s="39" t="b">
        <v>0</v>
      </c>
      <c r="BX6" s="36" t="b">
        <f t="shared" si="17"/>
        <v>0</v>
      </c>
      <c r="BY6" s="36" t="b">
        <f t="shared" si="18"/>
        <v>0</v>
      </c>
      <c r="BZ6" s="21"/>
      <c r="CA6" t="b">
        <f t="shared" si="13"/>
        <v>0</v>
      </c>
      <c r="CB6" s="21" t="b">
        <v>0</v>
      </c>
      <c r="CC6" t="b">
        <f t="shared" si="14"/>
        <v>0</v>
      </c>
      <c r="CD6" t="b">
        <v>0</v>
      </c>
      <c r="CE6" s="21"/>
      <c r="CF6">
        <f t="shared" si="0"/>
        <v>-0.6095890410958903</v>
      </c>
      <c r="CG6">
        <f t="shared" si="19"/>
        <v>-1.1552795031055914</v>
      </c>
      <c r="CH6"/>
      <c r="CI6">
        <f t="shared" si="1"/>
        <v>-1.119496855345912</v>
      </c>
      <c r="CJ6">
        <f t="shared" si="2"/>
        <v>-1.0072992700729928</v>
      </c>
      <c r="CK6" s="21"/>
      <c r="CL6" s="8" t="s">
        <v>110</v>
      </c>
      <c r="CM6" s="21">
        <v>25</v>
      </c>
      <c r="CN6" s="18">
        <v>45.2</v>
      </c>
      <c r="CO6" s="21"/>
      <c r="CP6" s="21"/>
      <c r="CQ6" s="21"/>
      <c r="CR6" s="21"/>
    </row>
    <row r="7" spans="1:96" s="14" customFormat="1" ht="12.75">
      <c r="A7" s="1" t="s">
        <v>71</v>
      </c>
      <c r="B7" s="1">
        <v>7</v>
      </c>
      <c r="C7" t="s">
        <v>54</v>
      </c>
      <c r="D7" s="2">
        <v>26722</v>
      </c>
      <c r="E7" s="17" t="s">
        <v>112</v>
      </c>
      <c r="F7" s="16">
        <v>38825</v>
      </c>
      <c r="G7" s="16" t="s">
        <v>257</v>
      </c>
      <c r="H7" s="8" t="s">
        <v>62</v>
      </c>
      <c r="I7" s="1"/>
      <c r="J7" s="8" t="s">
        <v>110</v>
      </c>
      <c r="K7" s="8">
        <v>-5.75</v>
      </c>
      <c r="L7" s="18">
        <v>0.75</v>
      </c>
      <c r="M7" s="18">
        <v>95</v>
      </c>
      <c r="N7" s="18">
        <v>43.1</v>
      </c>
      <c r="O7" s="18">
        <v>45.1</v>
      </c>
      <c r="P7" s="8">
        <v>85</v>
      </c>
      <c r="Q7" s="8"/>
      <c r="R7" s="8"/>
      <c r="S7" s="8">
        <v>0</v>
      </c>
      <c r="T7" s="19"/>
      <c r="U7" s="20">
        <v>44.31</v>
      </c>
      <c r="V7" s="20">
        <v>45.09</v>
      </c>
      <c r="W7" s="20">
        <v>1</v>
      </c>
      <c r="X7" s="20">
        <v>0.0347</v>
      </c>
      <c r="Y7" s="20">
        <v>0.7</v>
      </c>
      <c r="Z7" s="21">
        <v>0.0171</v>
      </c>
      <c r="AA7" s="21">
        <v>2.5</v>
      </c>
      <c r="AB7" s="21">
        <v>495</v>
      </c>
      <c r="AC7" s="21"/>
      <c r="AD7" s="21">
        <v>0.5896</v>
      </c>
      <c r="AE7" s="21">
        <v>0.4873</v>
      </c>
      <c r="AF7" s="21">
        <v>0.5</v>
      </c>
      <c r="AG7" s="36">
        <v>501</v>
      </c>
      <c r="AH7" s="40">
        <v>587</v>
      </c>
      <c r="AI7" s="41">
        <v>499</v>
      </c>
      <c r="AJ7" s="37" t="s">
        <v>103</v>
      </c>
      <c r="AK7" s="37">
        <f t="shared" si="3"/>
        <v>-21</v>
      </c>
      <c r="AL7" s="37">
        <f t="shared" si="4"/>
        <v>-28</v>
      </c>
      <c r="AM7" s="24">
        <v>524</v>
      </c>
      <c r="AN7" s="24">
        <v>545</v>
      </c>
      <c r="AO7" s="21">
        <v>520</v>
      </c>
      <c r="AP7" s="21">
        <v>548</v>
      </c>
      <c r="AQ7" s="21"/>
      <c r="AR7" s="21"/>
      <c r="AS7" s="21"/>
      <c r="AT7" s="21"/>
      <c r="AU7" s="21"/>
      <c r="AV7" s="21"/>
      <c r="AW7" s="21"/>
      <c r="AX7" s="21"/>
      <c r="AY7"/>
      <c r="AZ7" s="36">
        <v>501</v>
      </c>
      <c r="BA7" s="36">
        <v>587</v>
      </c>
      <c r="BB7" s="36">
        <f t="shared" si="5"/>
        <v>-44</v>
      </c>
      <c r="BC7" s="37">
        <v>499</v>
      </c>
      <c r="BD7" s="37" t="s">
        <v>103</v>
      </c>
      <c r="BE7" s="37">
        <v>-21</v>
      </c>
      <c r="BF7" s="37">
        <v>-28</v>
      </c>
      <c r="BG7" s="37">
        <f t="shared" si="6"/>
        <v>-88</v>
      </c>
      <c r="BH7" s="21"/>
      <c r="BI7"/>
      <c r="BJ7" s="36" t="b">
        <f t="shared" si="7"/>
        <v>0</v>
      </c>
      <c r="BK7" s="36" t="b">
        <f t="shared" si="8"/>
        <v>0</v>
      </c>
      <c r="BL7" s="38" t="b">
        <v>0</v>
      </c>
      <c r="BM7" s="36" t="b">
        <f t="shared" si="15"/>
        <v>0</v>
      </c>
      <c r="BN7" s="36" t="b">
        <f t="shared" si="16"/>
        <v>0</v>
      </c>
      <c r="BO7" s="21"/>
      <c r="BP7" s="21" t="b">
        <f t="shared" si="9"/>
        <v>0</v>
      </c>
      <c r="BQ7" s="21" t="b">
        <v>0</v>
      </c>
      <c r="BR7" s="21" t="b">
        <f t="shared" si="10"/>
        <v>0</v>
      </c>
      <c r="BS7" t="b">
        <v>0</v>
      </c>
      <c r="BT7"/>
      <c r="BU7" s="36" t="b">
        <f t="shared" si="11"/>
        <v>0</v>
      </c>
      <c r="BV7" s="36" t="b">
        <f t="shared" si="12"/>
        <v>0</v>
      </c>
      <c r="BW7" s="39" t="b">
        <v>0</v>
      </c>
      <c r="BX7" s="36" t="b">
        <f t="shared" si="17"/>
        <v>0</v>
      </c>
      <c r="BY7" s="36" t="b">
        <f t="shared" si="18"/>
        <v>0</v>
      </c>
      <c r="BZ7" s="21"/>
      <c r="CA7" t="b">
        <f t="shared" si="13"/>
        <v>0</v>
      </c>
      <c r="CB7" s="21" t="b">
        <v>0</v>
      </c>
      <c r="CC7" t="b">
        <f t="shared" si="14"/>
        <v>0</v>
      </c>
      <c r="CD7" t="b">
        <v>0</v>
      </c>
      <c r="CE7" s="21"/>
      <c r="CF7">
        <f t="shared" si="0"/>
        <v>-0.9863013698630136</v>
      </c>
      <c r="CG7">
        <f t="shared" si="19"/>
        <v>-1.3726708074534175</v>
      </c>
      <c r="CH7"/>
      <c r="CI7">
        <f t="shared" si="1"/>
        <v>-0.8050314465408805</v>
      </c>
      <c r="CJ7">
        <f t="shared" si="2"/>
        <v>-1.0072992700729928</v>
      </c>
      <c r="CK7" s="21"/>
      <c r="CL7" s="8" t="s">
        <v>110</v>
      </c>
      <c r="CM7" s="21">
        <v>25</v>
      </c>
      <c r="CN7" s="18">
        <v>45.1</v>
      </c>
      <c r="CO7" s="21"/>
      <c r="CP7" s="21"/>
      <c r="CQ7" s="21"/>
      <c r="CR7" s="21"/>
    </row>
    <row r="8" spans="1:96" ht="12.75">
      <c r="A8" s="1" t="s">
        <v>72</v>
      </c>
      <c r="B8" s="1">
        <v>8</v>
      </c>
      <c r="C8" t="s">
        <v>47</v>
      </c>
      <c r="D8" s="2">
        <v>23600</v>
      </c>
      <c r="E8" s="17" t="s">
        <v>109</v>
      </c>
      <c r="F8" s="16">
        <v>38855</v>
      </c>
      <c r="G8" s="16" t="s">
        <v>257</v>
      </c>
      <c r="H8" s="8" t="s">
        <v>63</v>
      </c>
      <c r="I8" s="8"/>
      <c r="J8" s="8" t="s">
        <v>111</v>
      </c>
      <c r="K8" s="18">
        <v>-1.75</v>
      </c>
      <c r="L8" s="18">
        <v>0</v>
      </c>
      <c r="M8" s="8">
        <v>0</v>
      </c>
      <c r="N8" s="18">
        <v>42.5</v>
      </c>
      <c r="O8" s="18">
        <v>43</v>
      </c>
      <c r="P8" s="8">
        <v>23</v>
      </c>
      <c r="Q8" s="8"/>
      <c r="R8" s="8"/>
      <c r="S8" s="8">
        <v>0</v>
      </c>
      <c r="T8" s="19"/>
      <c r="U8" s="20">
        <v>42.84</v>
      </c>
      <c r="V8" s="20">
        <v>44.39</v>
      </c>
      <c r="W8" s="20">
        <v>0.8</v>
      </c>
      <c r="X8" s="20">
        <v>0.0303</v>
      </c>
      <c r="Y8" s="20">
        <v>0.5</v>
      </c>
      <c r="Z8" s="21">
        <v>0.0177</v>
      </c>
      <c r="AA8" s="21">
        <v>0.9</v>
      </c>
      <c r="AB8" s="21">
        <v>602</v>
      </c>
      <c r="AC8" s="21"/>
      <c r="AD8" s="21">
        <v>0.7236</v>
      </c>
      <c r="AE8" s="21">
        <v>0.585</v>
      </c>
      <c r="AF8" s="21">
        <v>1</v>
      </c>
      <c r="AG8" s="36">
        <v>579</v>
      </c>
      <c r="AH8" s="36">
        <v>653</v>
      </c>
      <c r="AI8" s="37">
        <v>576</v>
      </c>
      <c r="AJ8" s="37" t="s">
        <v>103</v>
      </c>
      <c r="AK8" s="37">
        <f t="shared" si="3"/>
        <v>-17</v>
      </c>
      <c r="AL8" s="37">
        <f t="shared" si="4"/>
        <v>-41</v>
      </c>
      <c r="AM8" s="24">
        <v>599</v>
      </c>
      <c r="AN8" s="24">
        <v>616</v>
      </c>
      <c r="AO8" s="21">
        <v>583</v>
      </c>
      <c r="AP8" s="21">
        <v>624</v>
      </c>
      <c r="AQ8" s="21"/>
      <c r="AR8" s="21"/>
      <c r="AS8" s="21"/>
      <c r="AT8" s="21"/>
      <c r="AU8" s="21"/>
      <c r="AV8" s="21"/>
      <c r="AW8" s="21"/>
      <c r="AX8" s="21"/>
      <c r="AY8" s="21"/>
      <c r="AZ8" s="36">
        <v>579</v>
      </c>
      <c r="BA8" s="36">
        <v>653</v>
      </c>
      <c r="BB8" s="36">
        <f t="shared" si="5"/>
        <v>-38.5</v>
      </c>
      <c r="BC8" s="37">
        <v>576</v>
      </c>
      <c r="BD8" s="37" t="s">
        <v>103</v>
      </c>
      <c r="BE8" s="37">
        <v>-17</v>
      </c>
      <c r="BF8" s="37">
        <v>-41</v>
      </c>
      <c r="BG8" s="37">
        <f t="shared" si="6"/>
        <v>-77</v>
      </c>
      <c r="BH8" s="21"/>
      <c r="BJ8" s="36" t="b">
        <f t="shared" si="7"/>
        <v>0</v>
      </c>
      <c r="BK8" s="36" t="b">
        <f t="shared" si="8"/>
        <v>0</v>
      </c>
      <c r="BL8" s="38" t="b">
        <v>0</v>
      </c>
      <c r="BM8" s="36" t="b">
        <f t="shared" si="15"/>
        <v>0</v>
      </c>
      <c r="BN8" s="36" t="b">
        <f t="shared" si="16"/>
        <v>0</v>
      </c>
      <c r="BO8" s="21"/>
      <c r="BP8" s="21" t="b">
        <f t="shared" si="9"/>
        <v>0</v>
      </c>
      <c r="BQ8" s="21" t="b">
        <v>0</v>
      </c>
      <c r="BR8" s="21" t="b">
        <f t="shared" si="10"/>
        <v>0</v>
      </c>
      <c r="BS8" t="b">
        <v>0</v>
      </c>
      <c r="BU8" s="36" t="b">
        <f t="shared" si="11"/>
        <v>0</v>
      </c>
      <c r="BV8" s="36" t="b">
        <f t="shared" si="12"/>
        <v>0</v>
      </c>
      <c r="BW8" s="39" t="b">
        <v>0</v>
      </c>
      <c r="BX8" s="36" t="b">
        <f t="shared" si="17"/>
        <v>0</v>
      </c>
      <c r="BY8" s="36" t="b">
        <f t="shared" si="18"/>
        <v>1</v>
      </c>
      <c r="BZ8" s="21"/>
      <c r="CA8" t="b">
        <f t="shared" si="13"/>
        <v>1</v>
      </c>
      <c r="CB8" s="21" t="b">
        <v>0</v>
      </c>
      <c r="CC8" t="b">
        <f t="shared" si="14"/>
        <v>1</v>
      </c>
      <c r="CD8" t="b">
        <v>0</v>
      </c>
      <c r="CE8" s="21"/>
      <c r="CF8">
        <f t="shared" si="0"/>
        <v>-0.6095890410958903</v>
      </c>
      <c r="CG8">
        <f t="shared" si="19"/>
        <v>1.0186335403726694</v>
      </c>
      <c r="CI8">
        <f t="shared" si="1"/>
        <v>-0.5534591194968553</v>
      </c>
      <c r="CJ8">
        <f t="shared" si="2"/>
        <v>-1.9562043795620438</v>
      </c>
      <c r="CK8" s="21"/>
      <c r="CL8" s="8" t="s">
        <v>111</v>
      </c>
      <c r="CM8" s="21">
        <v>20</v>
      </c>
      <c r="CN8" s="18">
        <v>43</v>
      </c>
      <c r="CO8" s="21"/>
      <c r="CP8" s="21"/>
      <c r="CQ8" s="21"/>
      <c r="CR8" s="21"/>
    </row>
    <row r="9" spans="1:96" ht="12.75">
      <c r="A9" s="1" t="s">
        <v>73</v>
      </c>
      <c r="B9" s="1">
        <v>8</v>
      </c>
      <c r="C9" t="s">
        <v>47</v>
      </c>
      <c r="D9" s="2">
        <v>23600</v>
      </c>
      <c r="E9" s="17" t="s">
        <v>109</v>
      </c>
      <c r="F9" s="16">
        <v>38855</v>
      </c>
      <c r="G9" s="16" t="s">
        <v>257</v>
      </c>
      <c r="H9" s="8" t="s">
        <v>62</v>
      </c>
      <c r="I9" s="8"/>
      <c r="J9" s="8" t="s">
        <v>113</v>
      </c>
      <c r="K9" s="18">
        <v>-1.75</v>
      </c>
      <c r="L9" s="18">
        <v>0.25</v>
      </c>
      <c r="M9" s="8">
        <v>5</v>
      </c>
      <c r="N9" s="18">
        <v>42.1</v>
      </c>
      <c r="O9" s="18">
        <v>42.6</v>
      </c>
      <c r="P9" s="8">
        <v>154</v>
      </c>
      <c r="Q9" s="8"/>
      <c r="R9" s="8"/>
      <c r="S9" s="8">
        <v>0</v>
      </c>
      <c r="T9" s="19"/>
      <c r="U9" s="20">
        <v>42.14</v>
      </c>
      <c r="V9" s="20">
        <v>43.47</v>
      </c>
      <c r="W9" s="20">
        <v>1.1</v>
      </c>
      <c r="X9" s="20">
        <v>0.024</v>
      </c>
      <c r="Y9" s="20">
        <v>0.7</v>
      </c>
      <c r="Z9" s="21">
        <v>0.012</v>
      </c>
      <c r="AA9" s="21">
        <v>1.2</v>
      </c>
      <c r="AB9" s="21">
        <v>577</v>
      </c>
      <c r="AC9" s="21"/>
      <c r="AD9" s="21">
        <v>0.6623</v>
      </c>
      <c r="AE9" s="21">
        <v>0.5676</v>
      </c>
      <c r="AF9" s="21">
        <v>0.5</v>
      </c>
      <c r="AG9" s="36">
        <v>584</v>
      </c>
      <c r="AH9" s="36">
        <v>649</v>
      </c>
      <c r="AI9" s="37">
        <v>581</v>
      </c>
      <c r="AJ9" s="37" t="s">
        <v>106</v>
      </c>
      <c r="AK9" s="37">
        <f t="shared" si="3"/>
        <v>-10</v>
      </c>
      <c r="AL9" s="37">
        <f t="shared" si="4"/>
        <v>-22</v>
      </c>
      <c r="AM9" s="24">
        <v>604</v>
      </c>
      <c r="AN9" s="24">
        <v>614</v>
      </c>
      <c r="AO9" s="21">
        <v>591</v>
      </c>
      <c r="AP9" s="21">
        <v>613</v>
      </c>
      <c r="AQ9" s="21"/>
      <c r="AR9" s="21"/>
      <c r="AS9" s="21"/>
      <c r="AT9" s="21"/>
      <c r="AU9" s="21"/>
      <c r="AV9" s="21"/>
      <c r="AW9" s="21"/>
      <c r="AX9" s="21"/>
      <c r="AY9" s="21"/>
      <c r="AZ9" s="36">
        <v>584</v>
      </c>
      <c r="BA9" s="36">
        <v>649</v>
      </c>
      <c r="BB9" s="36">
        <f t="shared" si="5"/>
        <v>-34</v>
      </c>
      <c r="BC9" s="37">
        <v>581</v>
      </c>
      <c r="BD9" s="37" t="s">
        <v>106</v>
      </c>
      <c r="BE9" s="37">
        <v>-10</v>
      </c>
      <c r="BF9" s="37">
        <v>-22</v>
      </c>
      <c r="BG9" s="37">
        <f t="shared" si="6"/>
        <v>-68</v>
      </c>
      <c r="BH9" s="21"/>
      <c r="BJ9" s="36" t="b">
        <f t="shared" si="7"/>
        <v>0</v>
      </c>
      <c r="BK9" s="36" t="b">
        <f t="shared" si="8"/>
        <v>0</v>
      </c>
      <c r="BL9" s="38" t="b">
        <v>0</v>
      </c>
      <c r="BM9" s="36" t="b">
        <f t="shared" si="15"/>
        <v>0</v>
      </c>
      <c r="BN9" s="36" t="b">
        <f t="shared" si="16"/>
        <v>0</v>
      </c>
      <c r="BO9" s="21"/>
      <c r="BP9" s="21" t="b">
        <f t="shared" si="9"/>
        <v>0</v>
      </c>
      <c r="BQ9" s="21" t="b">
        <v>0</v>
      </c>
      <c r="BR9" s="21" t="b">
        <f t="shared" si="10"/>
        <v>0</v>
      </c>
      <c r="BS9" t="b">
        <v>0</v>
      </c>
      <c r="BU9" s="36" t="b">
        <f t="shared" si="11"/>
        <v>0</v>
      </c>
      <c r="BV9" s="36" t="b">
        <f t="shared" si="12"/>
        <v>0</v>
      </c>
      <c r="BW9" s="39" t="b">
        <v>0</v>
      </c>
      <c r="BX9" s="36" t="b">
        <f t="shared" si="17"/>
        <v>0</v>
      </c>
      <c r="BY9" s="36" t="b">
        <f t="shared" si="18"/>
        <v>0</v>
      </c>
      <c r="BZ9" s="21"/>
      <c r="CA9" t="b">
        <f t="shared" si="13"/>
        <v>0</v>
      </c>
      <c r="CB9" s="21" t="b">
        <v>0</v>
      </c>
      <c r="CC9" t="b">
        <f t="shared" si="14"/>
        <v>0</v>
      </c>
      <c r="CD9" t="b">
        <v>0</v>
      </c>
      <c r="CE9" s="21"/>
      <c r="CF9">
        <f t="shared" si="0"/>
        <v>-0.30136986301369856</v>
      </c>
      <c r="CG9">
        <f t="shared" si="19"/>
        <v>1.1739130434782594</v>
      </c>
      <c r="CI9">
        <f t="shared" si="1"/>
        <v>-0.11320754716981137</v>
      </c>
      <c r="CJ9">
        <f t="shared" si="2"/>
        <v>-0.5693430656934307</v>
      </c>
      <c r="CK9" s="21"/>
      <c r="CL9" s="8" t="s">
        <v>113</v>
      </c>
      <c r="CM9" s="21">
        <v>15</v>
      </c>
      <c r="CN9" s="18">
        <v>42.6</v>
      </c>
      <c r="CO9" s="21"/>
      <c r="CP9" s="21"/>
      <c r="CQ9" s="21"/>
      <c r="CR9" s="21"/>
    </row>
    <row r="10" spans="1:96" ht="12.75">
      <c r="A10" s="1" t="s">
        <v>74</v>
      </c>
      <c r="B10" s="1">
        <v>10</v>
      </c>
      <c r="C10" t="s">
        <v>55</v>
      </c>
      <c r="D10" s="2">
        <v>16184</v>
      </c>
      <c r="E10" s="17" t="s">
        <v>109</v>
      </c>
      <c r="F10" s="16">
        <v>38832</v>
      </c>
      <c r="G10" s="16" t="s">
        <v>257</v>
      </c>
      <c r="H10" s="8" t="s">
        <v>63</v>
      </c>
      <c r="I10" s="8"/>
      <c r="J10" s="8" t="s">
        <v>111</v>
      </c>
      <c r="K10" s="18">
        <v>0.75</v>
      </c>
      <c r="L10" s="18">
        <v>2</v>
      </c>
      <c r="M10" s="8">
        <v>180</v>
      </c>
      <c r="N10" s="18">
        <v>41.8</v>
      </c>
      <c r="O10" s="18">
        <v>43.7</v>
      </c>
      <c r="P10" s="8">
        <v>9</v>
      </c>
      <c r="Q10" s="8"/>
      <c r="R10" s="8"/>
      <c r="S10" s="8">
        <v>0</v>
      </c>
      <c r="T10" s="19"/>
      <c r="U10" s="20">
        <v>43.49</v>
      </c>
      <c r="V10" s="20">
        <v>46.08</v>
      </c>
      <c r="W10" s="20">
        <v>0.7</v>
      </c>
      <c r="X10" s="20">
        <v>0.0282</v>
      </c>
      <c r="Y10" s="20">
        <v>1.7</v>
      </c>
      <c r="Z10" s="21">
        <v>0.0211</v>
      </c>
      <c r="AA10" s="21">
        <v>2.5</v>
      </c>
      <c r="AB10" s="21">
        <v>572</v>
      </c>
      <c r="AC10" s="21"/>
      <c r="AD10" s="21">
        <v>0.6229</v>
      </c>
      <c r="AE10" s="21">
        <v>0.5593</v>
      </c>
      <c r="AF10" s="21">
        <v>0.9</v>
      </c>
      <c r="AG10" s="36">
        <v>533</v>
      </c>
      <c r="AH10" s="36">
        <v>569</v>
      </c>
      <c r="AI10" s="37">
        <v>528</v>
      </c>
      <c r="AJ10" s="37" t="s">
        <v>102</v>
      </c>
      <c r="AK10" s="37">
        <f t="shared" si="3"/>
        <v>-5</v>
      </c>
      <c r="AL10" s="37">
        <f t="shared" si="4"/>
        <v>-15</v>
      </c>
      <c r="AM10" s="24">
        <v>547</v>
      </c>
      <c r="AN10" s="24">
        <v>552</v>
      </c>
      <c r="AO10" s="21">
        <v>537</v>
      </c>
      <c r="AP10" s="21">
        <v>552</v>
      </c>
      <c r="AQ10" s="21"/>
      <c r="AR10" s="21"/>
      <c r="AS10" s="21"/>
      <c r="AT10" s="21"/>
      <c r="AU10" s="21"/>
      <c r="AV10" s="21"/>
      <c r="AW10" s="21"/>
      <c r="AX10" s="21"/>
      <c r="AZ10" s="36">
        <v>533</v>
      </c>
      <c r="BA10" s="36">
        <v>569</v>
      </c>
      <c r="BB10" s="36">
        <f t="shared" si="5"/>
        <v>-20.5</v>
      </c>
      <c r="BC10" s="37">
        <v>528</v>
      </c>
      <c r="BD10" s="37" t="s">
        <v>102</v>
      </c>
      <c r="BE10" s="37">
        <v>-5</v>
      </c>
      <c r="BF10" s="37">
        <v>-15</v>
      </c>
      <c r="BG10" s="37">
        <f t="shared" si="6"/>
        <v>-41</v>
      </c>
      <c r="BH10" s="21"/>
      <c r="BJ10" s="36" t="b">
        <f t="shared" si="7"/>
        <v>0</v>
      </c>
      <c r="BK10" s="36" t="b">
        <f t="shared" si="8"/>
        <v>0</v>
      </c>
      <c r="BL10" s="38" t="b">
        <v>1</v>
      </c>
      <c r="BM10" s="36" t="b">
        <f t="shared" si="15"/>
        <v>0</v>
      </c>
      <c r="BN10" s="36" t="b">
        <f t="shared" si="16"/>
        <v>0</v>
      </c>
      <c r="BO10" s="21"/>
      <c r="BP10" s="21" t="b">
        <f t="shared" si="9"/>
        <v>1</v>
      </c>
      <c r="BQ10" s="21" t="b">
        <v>0</v>
      </c>
      <c r="BR10" s="21" t="b">
        <f t="shared" si="10"/>
        <v>0</v>
      </c>
      <c r="BS10" t="b">
        <v>0</v>
      </c>
      <c r="BU10" s="36" t="b">
        <f t="shared" si="11"/>
        <v>0</v>
      </c>
      <c r="BV10" s="36" t="b">
        <f t="shared" si="12"/>
        <v>0</v>
      </c>
      <c r="BW10" s="39" t="b">
        <v>1</v>
      </c>
      <c r="BX10" s="36" t="b">
        <f t="shared" si="17"/>
        <v>0</v>
      </c>
      <c r="BY10" s="36" t="b">
        <f t="shared" si="18"/>
        <v>0</v>
      </c>
      <c r="BZ10" s="21"/>
      <c r="CA10" t="b">
        <f t="shared" si="13"/>
        <v>1</v>
      </c>
      <c r="CB10" s="21" t="b">
        <v>0</v>
      </c>
      <c r="CC10" t="b">
        <f t="shared" si="14"/>
        <v>0</v>
      </c>
      <c r="CD10" t="b">
        <v>0</v>
      </c>
      <c r="CE10" s="21"/>
      <c r="CF10">
        <f t="shared" si="0"/>
        <v>0.6232876712328769</v>
      </c>
      <c r="CG10">
        <f t="shared" si="19"/>
        <v>-0.4720496894409952</v>
      </c>
      <c r="CI10">
        <f t="shared" si="1"/>
        <v>0.20125786163522008</v>
      </c>
      <c r="CJ10">
        <f t="shared" si="2"/>
        <v>-0.05839416058394166</v>
      </c>
      <c r="CK10" s="21"/>
      <c r="CL10" s="8" t="s">
        <v>111</v>
      </c>
      <c r="CM10" s="21">
        <v>20</v>
      </c>
      <c r="CN10" s="18">
        <v>43.7</v>
      </c>
      <c r="CO10" s="21"/>
      <c r="CP10" s="21"/>
      <c r="CQ10" s="21"/>
      <c r="CR10" s="21"/>
    </row>
    <row r="11" spans="1:96" ht="12.75">
      <c r="A11" s="1" t="s">
        <v>75</v>
      </c>
      <c r="B11" s="1">
        <v>10</v>
      </c>
      <c r="C11" t="s">
        <v>55</v>
      </c>
      <c r="D11" s="2">
        <v>16184</v>
      </c>
      <c r="E11" s="17" t="s">
        <v>109</v>
      </c>
      <c r="F11" s="16">
        <v>38832</v>
      </c>
      <c r="G11" s="16" t="s">
        <v>257</v>
      </c>
      <c r="H11" s="8" t="s">
        <v>62</v>
      </c>
      <c r="I11" s="8"/>
      <c r="J11" s="8" t="s">
        <v>111</v>
      </c>
      <c r="K11" s="18">
        <v>0.75</v>
      </c>
      <c r="L11" s="18">
        <v>1.25</v>
      </c>
      <c r="M11" s="8">
        <v>180</v>
      </c>
      <c r="N11" s="18">
        <v>43.4</v>
      </c>
      <c r="O11" s="18">
        <v>44.2</v>
      </c>
      <c r="P11" s="8">
        <v>171</v>
      </c>
      <c r="Q11" s="8"/>
      <c r="R11" s="8"/>
      <c r="S11" s="8">
        <v>0</v>
      </c>
      <c r="T11" s="19"/>
      <c r="U11" s="20">
        <v>43.65</v>
      </c>
      <c r="V11" s="20">
        <v>45.95</v>
      </c>
      <c r="W11" s="20">
        <v>0.7</v>
      </c>
      <c r="X11" s="20">
        <v>0.0198</v>
      </c>
      <c r="Y11" s="20">
        <v>1.7</v>
      </c>
      <c r="Z11" s="21">
        <v>0.0071</v>
      </c>
      <c r="AA11" s="21">
        <v>2.5</v>
      </c>
      <c r="AB11" s="21">
        <v>566</v>
      </c>
      <c r="AC11" s="21"/>
      <c r="AD11" s="21">
        <v>0.6172</v>
      </c>
      <c r="AE11" s="21">
        <v>0.56</v>
      </c>
      <c r="AF11" s="21">
        <v>1</v>
      </c>
      <c r="AG11" s="36">
        <v>515</v>
      </c>
      <c r="AH11" s="36">
        <v>576</v>
      </c>
      <c r="AI11" s="37">
        <v>511</v>
      </c>
      <c r="AJ11" s="37" t="s">
        <v>103</v>
      </c>
      <c r="AK11" s="37">
        <f t="shared" si="3"/>
        <v>-14</v>
      </c>
      <c r="AL11" s="37">
        <f t="shared" si="4"/>
        <v>-23</v>
      </c>
      <c r="AM11" s="24">
        <v>536</v>
      </c>
      <c r="AN11" s="24">
        <v>550</v>
      </c>
      <c r="AO11" s="21">
        <v>528</v>
      </c>
      <c r="AP11" s="21">
        <v>551</v>
      </c>
      <c r="AQ11" s="21"/>
      <c r="AR11" s="21"/>
      <c r="AS11" s="21"/>
      <c r="AT11" s="21"/>
      <c r="AU11" s="21"/>
      <c r="AV11" s="21"/>
      <c r="AW11" s="21"/>
      <c r="AX11" s="21"/>
      <c r="AZ11" s="36">
        <v>515</v>
      </c>
      <c r="BA11" s="36">
        <v>576</v>
      </c>
      <c r="BB11" s="36">
        <f t="shared" si="5"/>
        <v>-32.5</v>
      </c>
      <c r="BC11" s="37">
        <v>511</v>
      </c>
      <c r="BD11" s="37" t="s">
        <v>103</v>
      </c>
      <c r="BE11" s="37">
        <v>-14</v>
      </c>
      <c r="BF11" s="37">
        <v>-23</v>
      </c>
      <c r="BG11" s="37">
        <f t="shared" si="6"/>
        <v>-65</v>
      </c>
      <c r="BH11" s="21"/>
      <c r="BJ11" s="36" t="b">
        <f t="shared" si="7"/>
        <v>0</v>
      </c>
      <c r="BK11" s="36" t="b">
        <f t="shared" si="8"/>
        <v>0</v>
      </c>
      <c r="BL11" s="38" t="b">
        <v>0</v>
      </c>
      <c r="BM11" s="36" t="b">
        <f t="shared" si="15"/>
        <v>0</v>
      </c>
      <c r="BN11" s="36" t="b">
        <f t="shared" si="16"/>
        <v>0</v>
      </c>
      <c r="BO11" s="21"/>
      <c r="BP11" s="21" t="b">
        <f t="shared" si="9"/>
        <v>0</v>
      </c>
      <c r="BQ11" s="21" t="b">
        <v>0</v>
      </c>
      <c r="BR11" s="21" t="b">
        <f t="shared" si="10"/>
        <v>0</v>
      </c>
      <c r="BS11" t="b">
        <v>0</v>
      </c>
      <c r="BU11" s="36" t="b">
        <f t="shared" si="11"/>
        <v>0</v>
      </c>
      <c r="BV11" s="36" t="b">
        <f t="shared" si="12"/>
        <v>0</v>
      </c>
      <c r="BW11" s="39" t="b">
        <v>0</v>
      </c>
      <c r="BX11" s="36" t="b">
        <f t="shared" si="17"/>
        <v>0</v>
      </c>
      <c r="BY11" s="36" t="b">
        <f t="shared" si="18"/>
        <v>0</v>
      </c>
      <c r="BZ11" s="21"/>
      <c r="CA11" t="b">
        <f t="shared" si="13"/>
        <v>0</v>
      </c>
      <c r="CB11" s="21" t="b">
        <v>0</v>
      </c>
      <c r="CC11" t="b">
        <f t="shared" si="14"/>
        <v>0</v>
      </c>
      <c r="CD11" t="b">
        <v>0</v>
      </c>
      <c r="CE11" s="21"/>
      <c r="CF11">
        <f t="shared" si="0"/>
        <v>-0.19863013698630128</v>
      </c>
      <c r="CG11">
        <f t="shared" si="19"/>
        <v>-1.0000000000000013</v>
      </c>
      <c r="CI11">
        <f t="shared" si="1"/>
        <v>-0.3647798742138365</v>
      </c>
      <c r="CJ11">
        <f t="shared" si="2"/>
        <v>-0.6423357664233578</v>
      </c>
      <c r="CK11" s="21"/>
      <c r="CL11" s="8" t="s">
        <v>111</v>
      </c>
      <c r="CM11" s="21">
        <v>20</v>
      </c>
      <c r="CN11" s="18">
        <v>44.2</v>
      </c>
      <c r="CO11" s="21"/>
      <c r="CP11" s="21"/>
      <c r="CQ11" s="21"/>
      <c r="CR11" s="21"/>
    </row>
    <row r="12" spans="1:96" ht="12.75">
      <c r="A12" s="1" t="s">
        <v>76</v>
      </c>
      <c r="B12" s="1">
        <v>11</v>
      </c>
      <c r="C12" t="s">
        <v>43</v>
      </c>
      <c r="D12" s="2">
        <v>16534</v>
      </c>
      <c r="E12" s="17" t="s">
        <v>109</v>
      </c>
      <c r="F12" s="16">
        <v>38967</v>
      </c>
      <c r="G12" s="16" t="s">
        <v>257</v>
      </c>
      <c r="H12" s="8" t="s">
        <v>63</v>
      </c>
      <c r="I12" s="8"/>
      <c r="J12" s="8" t="s">
        <v>113</v>
      </c>
      <c r="K12" s="18">
        <v>-3.75</v>
      </c>
      <c r="L12" s="18">
        <v>1.5</v>
      </c>
      <c r="M12" s="8">
        <v>163</v>
      </c>
      <c r="N12" s="18">
        <v>45.7</v>
      </c>
      <c r="O12" s="18">
        <v>46.2</v>
      </c>
      <c r="P12" s="8">
        <v>160</v>
      </c>
      <c r="Q12" s="8"/>
      <c r="R12" s="8"/>
      <c r="S12" s="8">
        <v>0</v>
      </c>
      <c r="T12" s="19"/>
      <c r="U12" s="20"/>
      <c r="V12" s="20"/>
      <c r="W12" s="20"/>
      <c r="X12" s="21"/>
      <c r="Y12" s="21"/>
      <c r="Z12" s="21"/>
      <c r="AA12" s="21"/>
      <c r="AB12" s="21"/>
      <c r="AC12" s="21"/>
      <c r="AD12" s="21"/>
      <c r="AE12" s="21"/>
      <c r="AF12" s="21"/>
      <c r="AG12" s="36">
        <v>583</v>
      </c>
      <c r="AH12" s="36">
        <v>628</v>
      </c>
      <c r="AI12" s="37">
        <v>581</v>
      </c>
      <c r="AJ12" s="37" t="s">
        <v>103</v>
      </c>
      <c r="AK12" s="37">
        <f t="shared" si="3"/>
        <v>-4</v>
      </c>
      <c r="AL12" s="37">
        <f t="shared" si="4"/>
        <v>-11</v>
      </c>
      <c r="AM12" s="24">
        <v>600</v>
      </c>
      <c r="AN12" s="24">
        <v>604</v>
      </c>
      <c r="AO12" s="21">
        <v>598</v>
      </c>
      <c r="AP12" s="21">
        <v>609</v>
      </c>
      <c r="AQ12" s="21"/>
      <c r="AR12" s="21"/>
      <c r="AS12" s="21"/>
      <c r="AT12" s="21"/>
      <c r="AU12" s="21"/>
      <c r="AV12" s="21"/>
      <c r="AW12" s="21"/>
      <c r="AX12" s="21"/>
      <c r="AZ12" s="36">
        <v>583</v>
      </c>
      <c r="BA12" s="36">
        <v>628</v>
      </c>
      <c r="BB12" s="36">
        <f t="shared" si="5"/>
        <v>-23.5</v>
      </c>
      <c r="BC12" s="37">
        <v>581</v>
      </c>
      <c r="BD12" s="37" t="s">
        <v>103</v>
      </c>
      <c r="BE12" s="37">
        <v>-4</v>
      </c>
      <c r="BF12" s="37">
        <v>-11</v>
      </c>
      <c r="BG12" s="37">
        <f t="shared" si="6"/>
        <v>-47</v>
      </c>
      <c r="BH12" s="21"/>
      <c r="BJ12" s="36" t="b">
        <f t="shared" si="7"/>
        <v>0</v>
      </c>
      <c r="BK12" s="36" t="b">
        <f t="shared" si="8"/>
        <v>0</v>
      </c>
      <c r="BL12" s="38" t="b">
        <v>0</v>
      </c>
      <c r="BM12" s="36" t="b">
        <f t="shared" si="15"/>
        <v>0</v>
      </c>
      <c r="BN12" s="36" t="b">
        <f t="shared" si="16"/>
        <v>0</v>
      </c>
      <c r="BO12" s="21"/>
      <c r="BP12" s="21" t="b">
        <f t="shared" si="9"/>
        <v>0</v>
      </c>
      <c r="BQ12" s="21" t="b">
        <v>0</v>
      </c>
      <c r="BR12" s="21" t="b">
        <f t="shared" si="10"/>
        <v>0</v>
      </c>
      <c r="BS12" t="b">
        <v>0</v>
      </c>
      <c r="BU12" s="36" t="b">
        <f t="shared" si="11"/>
        <v>0</v>
      </c>
      <c r="BV12" s="36" t="b">
        <f t="shared" si="12"/>
        <v>0</v>
      </c>
      <c r="BW12" s="39" t="b">
        <v>0</v>
      </c>
      <c r="BX12" s="36" t="b">
        <f t="shared" si="17"/>
        <v>0</v>
      </c>
      <c r="BY12" s="36" t="b">
        <f t="shared" si="18"/>
        <v>0</v>
      </c>
      <c r="BZ12" s="21"/>
      <c r="CA12" t="b">
        <f t="shared" si="13"/>
        <v>0</v>
      </c>
      <c r="CB12" s="21" t="b">
        <v>0</v>
      </c>
      <c r="CC12" t="b">
        <f t="shared" si="14"/>
        <v>0</v>
      </c>
      <c r="CD12" t="b">
        <v>0</v>
      </c>
      <c r="CE12" s="21"/>
      <c r="CF12">
        <f t="shared" si="0"/>
        <v>0.4178082191780823</v>
      </c>
      <c r="CG12">
        <f t="shared" si="19"/>
        <v>1.1739130434782594</v>
      </c>
      <c r="CI12">
        <f t="shared" si="1"/>
        <v>0.26415094339622636</v>
      </c>
      <c r="CJ12">
        <f t="shared" si="2"/>
        <v>0.2335766423357664</v>
      </c>
      <c r="CK12" s="21"/>
      <c r="CL12" s="8" t="s">
        <v>113</v>
      </c>
      <c r="CM12" s="21">
        <v>15</v>
      </c>
      <c r="CN12" s="18">
        <v>46.2</v>
      </c>
      <c r="CO12" s="21"/>
      <c r="CP12" s="21"/>
      <c r="CQ12" s="21"/>
      <c r="CR12" s="21"/>
    </row>
    <row r="13" spans="1:96" ht="12.75">
      <c r="A13" s="1" t="s">
        <v>77</v>
      </c>
      <c r="B13" s="1">
        <v>11</v>
      </c>
      <c r="C13" t="s">
        <v>43</v>
      </c>
      <c r="D13" s="2">
        <v>16534</v>
      </c>
      <c r="E13" s="17" t="s">
        <v>109</v>
      </c>
      <c r="F13" s="16">
        <v>38967</v>
      </c>
      <c r="G13" s="16" t="s">
        <v>257</v>
      </c>
      <c r="H13" s="8" t="s">
        <v>62</v>
      </c>
      <c r="I13" s="8"/>
      <c r="J13" s="8" t="s">
        <v>113</v>
      </c>
      <c r="K13" s="18">
        <v>-3.25</v>
      </c>
      <c r="L13" s="18">
        <v>0.5</v>
      </c>
      <c r="M13" s="8">
        <v>175</v>
      </c>
      <c r="N13" s="18">
        <v>45.6</v>
      </c>
      <c r="O13" s="18">
        <v>46.1</v>
      </c>
      <c r="P13" s="8">
        <v>56</v>
      </c>
      <c r="Q13" s="8"/>
      <c r="R13" s="8"/>
      <c r="S13" s="8">
        <v>0</v>
      </c>
      <c r="T13" s="19"/>
      <c r="U13" s="20"/>
      <c r="V13" s="20"/>
      <c r="W13" s="20"/>
      <c r="X13" s="21"/>
      <c r="Y13" s="21"/>
      <c r="Z13" s="21"/>
      <c r="AA13" s="21"/>
      <c r="AB13" s="21"/>
      <c r="AC13" s="21"/>
      <c r="AD13" s="21" t="s">
        <v>17</v>
      </c>
      <c r="AE13" s="21"/>
      <c r="AF13" s="21"/>
      <c r="AG13" s="36">
        <v>589</v>
      </c>
      <c r="AH13" s="36">
        <v>626</v>
      </c>
      <c r="AI13" s="37">
        <v>587</v>
      </c>
      <c r="AJ13" s="37" t="s">
        <v>103</v>
      </c>
      <c r="AK13" s="37">
        <f t="shared" si="3"/>
        <v>7</v>
      </c>
      <c r="AL13" s="37">
        <f t="shared" si="4"/>
        <v>1</v>
      </c>
      <c r="AM13" s="24">
        <v>604</v>
      </c>
      <c r="AN13" s="24">
        <v>597</v>
      </c>
      <c r="AO13" s="24">
        <v>597</v>
      </c>
      <c r="AP13" s="24">
        <v>596</v>
      </c>
      <c r="AQ13" s="21"/>
      <c r="AR13" s="21"/>
      <c r="AS13" s="21"/>
      <c r="AT13" s="21"/>
      <c r="AU13" s="21"/>
      <c r="AV13" s="21"/>
      <c r="AW13" s="21"/>
      <c r="AX13" s="21"/>
      <c r="AZ13" s="36">
        <v>589</v>
      </c>
      <c r="BA13" s="36">
        <v>626</v>
      </c>
      <c r="BB13" s="36">
        <f t="shared" si="5"/>
        <v>-19.5</v>
      </c>
      <c r="BC13" s="37">
        <v>587</v>
      </c>
      <c r="BD13" s="37" t="s">
        <v>103</v>
      </c>
      <c r="BE13" s="37">
        <v>7</v>
      </c>
      <c r="BF13" s="37">
        <v>1</v>
      </c>
      <c r="BG13" s="37">
        <f t="shared" si="6"/>
        <v>-39</v>
      </c>
      <c r="BH13" s="21"/>
      <c r="BJ13" s="36" t="b">
        <f t="shared" si="7"/>
        <v>0</v>
      </c>
      <c r="BK13" s="36" t="b">
        <f t="shared" si="8"/>
        <v>0</v>
      </c>
      <c r="BL13" s="38" t="b">
        <v>0</v>
      </c>
      <c r="BM13" s="36" t="b">
        <f t="shared" si="15"/>
        <v>0</v>
      </c>
      <c r="BN13" s="36" t="b">
        <f t="shared" si="16"/>
        <v>0</v>
      </c>
      <c r="BO13" s="21"/>
      <c r="BP13" s="21" t="b">
        <f t="shared" si="9"/>
        <v>0</v>
      </c>
      <c r="BQ13" s="21" t="b">
        <v>0</v>
      </c>
      <c r="BR13" s="21" t="b">
        <f t="shared" si="10"/>
        <v>0</v>
      </c>
      <c r="BS13" t="b">
        <v>0</v>
      </c>
      <c r="BU13" s="36" t="b">
        <f t="shared" si="11"/>
        <v>0</v>
      </c>
      <c r="BV13" s="36" t="b">
        <f t="shared" si="12"/>
        <v>0</v>
      </c>
      <c r="BW13" s="39" t="b">
        <v>0</v>
      </c>
      <c r="BX13" s="36" t="b">
        <f t="shared" si="17"/>
        <v>0</v>
      </c>
      <c r="BY13" s="36" t="b">
        <f t="shared" si="18"/>
        <v>0</v>
      </c>
      <c r="BZ13" s="21"/>
      <c r="CA13" t="b">
        <f t="shared" si="13"/>
        <v>0</v>
      </c>
      <c r="CB13" s="21" t="b">
        <v>0</v>
      </c>
      <c r="CC13" t="b">
        <f t="shared" si="14"/>
        <v>0</v>
      </c>
      <c r="CD13" t="b">
        <v>0</v>
      </c>
      <c r="CE13" s="21"/>
      <c r="CF13">
        <f t="shared" si="0"/>
        <v>0.6917808219178083</v>
      </c>
      <c r="CG13">
        <f t="shared" si="19"/>
        <v>1.3602484472049674</v>
      </c>
      <c r="CI13">
        <f t="shared" si="1"/>
        <v>0.9559748427672955</v>
      </c>
      <c r="CJ13">
        <f t="shared" si="2"/>
        <v>1.1094890510948905</v>
      </c>
      <c r="CK13" s="21"/>
      <c r="CL13" s="8" t="s">
        <v>113</v>
      </c>
      <c r="CM13" s="21">
        <v>15</v>
      </c>
      <c r="CN13" s="18">
        <v>46.1</v>
      </c>
      <c r="CO13" s="21"/>
      <c r="CP13" s="21"/>
      <c r="CQ13" s="21"/>
      <c r="CR13" s="21"/>
    </row>
    <row r="14" spans="1:96" ht="12.75">
      <c r="A14" s="1" t="s">
        <v>78</v>
      </c>
      <c r="B14" s="1">
        <v>12</v>
      </c>
      <c r="C14" t="s">
        <v>53</v>
      </c>
      <c r="D14" s="2">
        <v>19479</v>
      </c>
      <c r="E14" s="17" t="s">
        <v>109</v>
      </c>
      <c r="F14" s="16">
        <v>38890</v>
      </c>
      <c r="G14" s="16" t="s">
        <v>257</v>
      </c>
      <c r="H14" s="8" t="s">
        <v>63</v>
      </c>
      <c r="I14" s="8"/>
      <c r="J14" s="8" t="s">
        <v>113</v>
      </c>
      <c r="K14" s="18">
        <v>-5</v>
      </c>
      <c r="L14" s="18">
        <v>0.75</v>
      </c>
      <c r="M14" s="8">
        <v>60</v>
      </c>
      <c r="N14" s="18">
        <v>41.8</v>
      </c>
      <c r="O14" s="18">
        <v>42.4</v>
      </c>
      <c r="P14" s="8">
        <v>77</v>
      </c>
      <c r="Q14" s="8"/>
      <c r="R14" s="8"/>
      <c r="S14" s="8">
        <v>0</v>
      </c>
      <c r="T14" s="19"/>
      <c r="U14" s="20">
        <v>42.24</v>
      </c>
      <c r="V14" s="20">
        <v>43.31</v>
      </c>
      <c r="W14" s="20">
        <v>0.9</v>
      </c>
      <c r="X14" s="20">
        <v>0.0244</v>
      </c>
      <c r="Y14" s="20">
        <v>0.9</v>
      </c>
      <c r="Z14" s="21">
        <v>0.006</v>
      </c>
      <c r="AA14" s="21">
        <v>0.8</v>
      </c>
      <c r="AB14" s="21">
        <v>567</v>
      </c>
      <c r="AC14" s="21"/>
      <c r="AD14" s="21">
        <v>0.6172</v>
      </c>
      <c r="AE14" s="21">
        <v>0.5643</v>
      </c>
      <c r="AF14" s="21">
        <v>0.4</v>
      </c>
      <c r="AG14" s="36">
        <v>565</v>
      </c>
      <c r="AH14" s="36">
        <v>609</v>
      </c>
      <c r="AI14" s="37">
        <v>560</v>
      </c>
      <c r="AJ14" s="37" t="s">
        <v>103</v>
      </c>
      <c r="AK14" s="37">
        <f t="shared" si="3"/>
        <v>-20</v>
      </c>
      <c r="AL14" s="37">
        <f t="shared" si="4"/>
        <v>-15</v>
      </c>
      <c r="AM14" s="24">
        <v>567</v>
      </c>
      <c r="AN14" s="24">
        <v>587</v>
      </c>
      <c r="AO14" s="24">
        <v>574</v>
      </c>
      <c r="AP14" s="24">
        <v>589</v>
      </c>
      <c r="AQ14" s="21"/>
      <c r="AR14" s="21"/>
      <c r="AS14" s="21"/>
      <c r="AT14" s="21"/>
      <c r="AU14" s="21"/>
      <c r="AV14" s="21"/>
      <c r="AW14" s="21"/>
      <c r="AX14" s="21"/>
      <c r="AY14" s="21"/>
      <c r="AZ14" s="36">
        <v>565</v>
      </c>
      <c r="BA14" s="36">
        <v>609</v>
      </c>
      <c r="BB14" s="36">
        <f t="shared" si="5"/>
        <v>-24.5</v>
      </c>
      <c r="BC14" s="37">
        <v>560</v>
      </c>
      <c r="BD14" s="37" t="s">
        <v>103</v>
      </c>
      <c r="BE14" s="37">
        <v>-20</v>
      </c>
      <c r="BF14" s="37">
        <v>-15</v>
      </c>
      <c r="BG14" s="37">
        <f t="shared" si="6"/>
        <v>-49</v>
      </c>
      <c r="BH14" s="21"/>
      <c r="BJ14" s="36" t="b">
        <f t="shared" si="7"/>
        <v>0</v>
      </c>
      <c r="BK14" s="36" t="b">
        <f t="shared" si="8"/>
        <v>0</v>
      </c>
      <c r="BL14" s="38" t="b">
        <v>0</v>
      </c>
      <c r="BM14" s="36" t="b">
        <f t="shared" si="15"/>
        <v>0</v>
      </c>
      <c r="BN14" s="36" t="b">
        <f t="shared" si="16"/>
        <v>0</v>
      </c>
      <c r="BO14" s="21"/>
      <c r="BP14" s="21" t="b">
        <f t="shared" si="9"/>
        <v>0</v>
      </c>
      <c r="BQ14" s="21" t="b">
        <v>0</v>
      </c>
      <c r="BR14" s="21" t="b">
        <f t="shared" si="10"/>
        <v>0</v>
      </c>
      <c r="BS14" t="b">
        <v>0</v>
      </c>
      <c r="BU14" s="36" t="b">
        <f t="shared" si="11"/>
        <v>0</v>
      </c>
      <c r="BV14" s="36" t="b">
        <f t="shared" si="12"/>
        <v>0</v>
      </c>
      <c r="BW14" s="39" t="b">
        <v>0</v>
      </c>
      <c r="BX14" s="36" t="b">
        <f t="shared" si="17"/>
        <v>0</v>
      </c>
      <c r="BY14" s="36" t="b">
        <f t="shared" si="18"/>
        <v>0</v>
      </c>
      <c r="BZ14" s="21"/>
      <c r="CA14" t="b">
        <f t="shared" si="13"/>
        <v>0</v>
      </c>
      <c r="CB14" s="21" t="b">
        <v>0</v>
      </c>
      <c r="CC14" t="b">
        <f t="shared" si="14"/>
        <v>0</v>
      </c>
      <c r="CD14" t="b">
        <v>0</v>
      </c>
      <c r="CE14" s="21"/>
      <c r="CF14">
        <f t="shared" si="0"/>
        <v>0.3493150684931508</v>
      </c>
      <c r="CG14">
        <f t="shared" si="19"/>
        <v>0.5217391304347812</v>
      </c>
      <c r="CI14">
        <f t="shared" si="1"/>
        <v>-0.7421383647798743</v>
      </c>
      <c r="CJ14">
        <f t="shared" si="2"/>
        <v>-0.05839416058394166</v>
      </c>
      <c r="CK14" s="21"/>
      <c r="CL14" s="8" t="s">
        <v>113</v>
      </c>
      <c r="CM14" s="21">
        <v>15</v>
      </c>
      <c r="CN14" s="18">
        <v>42.4</v>
      </c>
      <c r="CO14" s="21"/>
      <c r="CP14" s="21"/>
      <c r="CQ14" s="21"/>
      <c r="CR14" s="21"/>
    </row>
    <row r="15" spans="1:96" ht="12.75">
      <c r="A15" s="1" t="s">
        <v>79</v>
      </c>
      <c r="B15" s="1">
        <v>12</v>
      </c>
      <c r="C15" t="s">
        <v>53</v>
      </c>
      <c r="D15" s="2">
        <v>19479</v>
      </c>
      <c r="E15" s="17" t="s">
        <v>109</v>
      </c>
      <c r="F15" s="16">
        <v>38890</v>
      </c>
      <c r="G15" s="16" t="s">
        <v>257</v>
      </c>
      <c r="H15" s="8" t="s">
        <v>62</v>
      </c>
      <c r="I15" s="8"/>
      <c r="J15" s="8" t="s">
        <v>113</v>
      </c>
      <c r="K15" s="18">
        <v>-5.25</v>
      </c>
      <c r="L15" s="18">
        <v>0.75</v>
      </c>
      <c r="M15" s="8">
        <v>110</v>
      </c>
      <c r="N15" s="18">
        <v>41.4</v>
      </c>
      <c r="O15" s="18">
        <v>42.2</v>
      </c>
      <c r="P15" s="8">
        <v>96</v>
      </c>
      <c r="Q15" s="8"/>
      <c r="R15" s="8"/>
      <c r="S15" s="8">
        <v>0</v>
      </c>
      <c r="T15" s="19"/>
      <c r="U15" s="20">
        <v>41.88</v>
      </c>
      <c r="V15" s="20">
        <v>42.5</v>
      </c>
      <c r="W15" s="20">
        <v>0.9</v>
      </c>
      <c r="X15" s="20">
        <v>0.0308</v>
      </c>
      <c r="Y15" s="20">
        <v>0.5</v>
      </c>
      <c r="Z15" s="21">
        <v>0.0061</v>
      </c>
      <c r="AA15" s="21">
        <v>0.5</v>
      </c>
      <c r="AB15" s="21">
        <v>559</v>
      </c>
      <c r="AC15" s="21"/>
      <c r="AD15" s="21">
        <v>0.6189</v>
      </c>
      <c r="AE15" s="21">
        <v>0.5552</v>
      </c>
      <c r="AF15" s="21">
        <v>0.2</v>
      </c>
      <c r="AG15" s="36">
        <v>557</v>
      </c>
      <c r="AH15" s="36">
        <v>609</v>
      </c>
      <c r="AI15" s="37">
        <v>554</v>
      </c>
      <c r="AJ15" s="37" t="s">
        <v>103</v>
      </c>
      <c r="AK15" s="37">
        <f t="shared" si="3"/>
        <v>-22</v>
      </c>
      <c r="AL15" s="37">
        <f t="shared" si="4"/>
        <v>-18</v>
      </c>
      <c r="AM15" s="24">
        <v>567</v>
      </c>
      <c r="AN15" s="24">
        <v>589</v>
      </c>
      <c r="AO15" s="24">
        <v>567</v>
      </c>
      <c r="AP15" s="24">
        <v>585</v>
      </c>
      <c r="AQ15" s="21"/>
      <c r="AR15" s="21"/>
      <c r="AS15" s="21"/>
      <c r="AT15" s="21"/>
      <c r="AU15" s="21"/>
      <c r="AV15" s="21"/>
      <c r="AW15" s="21"/>
      <c r="AX15" s="21"/>
      <c r="AY15" s="21"/>
      <c r="AZ15" s="36">
        <v>557</v>
      </c>
      <c r="BA15" s="36">
        <v>609</v>
      </c>
      <c r="BB15" s="36">
        <f t="shared" si="5"/>
        <v>-27.5</v>
      </c>
      <c r="BC15" s="37">
        <v>554</v>
      </c>
      <c r="BD15" s="37" t="s">
        <v>103</v>
      </c>
      <c r="BE15" s="37">
        <v>-22</v>
      </c>
      <c r="BF15" s="37">
        <v>-18</v>
      </c>
      <c r="BG15" s="37">
        <f t="shared" si="6"/>
        <v>-55</v>
      </c>
      <c r="BH15" s="21"/>
      <c r="BJ15" s="36" t="b">
        <f t="shared" si="7"/>
        <v>0</v>
      </c>
      <c r="BK15" s="36" t="b">
        <f t="shared" si="8"/>
        <v>0</v>
      </c>
      <c r="BL15" s="38" t="b">
        <v>0</v>
      </c>
      <c r="BM15" s="36" t="b">
        <f t="shared" si="15"/>
        <v>0</v>
      </c>
      <c r="BN15" s="36" t="b">
        <f t="shared" si="16"/>
        <v>0</v>
      </c>
      <c r="BO15" s="21"/>
      <c r="BP15" s="21" t="b">
        <f t="shared" si="9"/>
        <v>0</v>
      </c>
      <c r="BQ15" s="21" t="b">
        <v>0</v>
      </c>
      <c r="BR15" s="21" t="b">
        <f t="shared" si="10"/>
        <v>0</v>
      </c>
      <c r="BS15" t="b">
        <v>0</v>
      </c>
      <c r="BU15" s="36" t="b">
        <f t="shared" si="11"/>
        <v>0</v>
      </c>
      <c r="BV15" s="36" t="b">
        <f t="shared" si="12"/>
        <v>0</v>
      </c>
      <c r="BW15" s="39" t="b">
        <v>0</v>
      </c>
      <c r="BX15" s="36" t="b">
        <f t="shared" si="17"/>
        <v>0</v>
      </c>
      <c r="BY15" s="36" t="b">
        <f t="shared" si="18"/>
        <v>0</v>
      </c>
      <c r="BZ15" s="21"/>
      <c r="CA15" t="b">
        <f t="shared" si="13"/>
        <v>0</v>
      </c>
      <c r="CB15" s="21" t="b">
        <v>0</v>
      </c>
      <c r="CC15" t="b">
        <f t="shared" si="14"/>
        <v>0</v>
      </c>
      <c r="CD15" t="b">
        <v>0</v>
      </c>
      <c r="CE15" s="21"/>
      <c r="CF15">
        <f t="shared" si="0"/>
        <v>0.14383561643835627</v>
      </c>
      <c r="CG15">
        <f t="shared" si="19"/>
        <v>0.3354037267080731</v>
      </c>
      <c r="CI15">
        <f t="shared" si="1"/>
        <v>-0.8679245283018868</v>
      </c>
      <c r="CJ15">
        <f t="shared" si="2"/>
        <v>-0.2773722627737227</v>
      </c>
      <c r="CK15" s="21"/>
      <c r="CL15" s="8" t="s">
        <v>113</v>
      </c>
      <c r="CM15" s="21">
        <v>15</v>
      </c>
      <c r="CN15" s="18">
        <v>42.2</v>
      </c>
      <c r="CO15" s="21"/>
      <c r="CP15" s="21"/>
      <c r="CQ15" s="21"/>
      <c r="CR15" s="21"/>
    </row>
    <row r="16" spans="1:96" ht="12.75">
      <c r="A16" s="1" t="s">
        <v>80</v>
      </c>
      <c r="B16" s="1">
        <v>15</v>
      </c>
      <c r="C16" t="s">
        <v>51</v>
      </c>
      <c r="D16" s="1" t="s">
        <v>61</v>
      </c>
      <c r="E16" s="17" t="s">
        <v>112</v>
      </c>
      <c r="F16" s="16">
        <v>38936</v>
      </c>
      <c r="G16" s="16" t="s">
        <v>257</v>
      </c>
      <c r="H16" s="8" t="s">
        <v>63</v>
      </c>
      <c r="I16" s="8"/>
      <c r="J16" s="8" t="s">
        <v>111</v>
      </c>
      <c r="K16" s="18">
        <v>-5.5</v>
      </c>
      <c r="L16" s="18">
        <v>1.25</v>
      </c>
      <c r="M16" s="8">
        <v>80</v>
      </c>
      <c r="N16" s="18">
        <v>42.7</v>
      </c>
      <c r="O16" s="18">
        <v>43.9</v>
      </c>
      <c r="P16" s="8">
        <v>85</v>
      </c>
      <c r="Q16" s="8"/>
      <c r="R16" s="8"/>
      <c r="S16" s="8">
        <v>0</v>
      </c>
      <c r="T16" s="19"/>
      <c r="U16" s="20"/>
      <c r="V16" s="20"/>
      <c r="W16" s="20"/>
      <c r="X16" s="21"/>
      <c r="Y16" s="21"/>
      <c r="Z16" s="21"/>
      <c r="AA16" s="21"/>
      <c r="AB16" s="21"/>
      <c r="AC16" s="21"/>
      <c r="AD16" s="21"/>
      <c r="AE16" s="21"/>
      <c r="AF16" s="21"/>
      <c r="AG16" s="36">
        <v>577</v>
      </c>
      <c r="AH16" s="36">
        <v>641</v>
      </c>
      <c r="AI16" s="37">
        <v>573</v>
      </c>
      <c r="AJ16" s="37" t="s">
        <v>103</v>
      </c>
      <c r="AK16" s="37">
        <f t="shared" si="3"/>
        <v>-18</v>
      </c>
      <c r="AL16" s="37">
        <f t="shared" si="4"/>
        <v>-16</v>
      </c>
      <c r="AM16" s="24">
        <v>594</v>
      </c>
      <c r="AN16" s="24">
        <v>612</v>
      </c>
      <c r="AO16" s="24">
        <v>598</v>
      </c>
      <c r="AP16" s="24">
        <v>614</v>
      </c>
      <c r="AQ16" s="21"/>
      <c r="AR16" s="21"/>
      <c r="AS16" s="21"/>
      <c r="AT16" s="21"/>
      <c r="AU16" s="21"/>
      <c r="AV16" s="21"/>
      <c r="AW16" s="21"/>
      <c r="AX16" s="21"/>
      <c r="AZ16" s="36">
        <v>577</v>
      </c>
      <c r="BA16" s="36">
        <v>641</v>
      </c>
      <c r="BB16" s="36">
        <f t="shared" si="5"/>
        <v>-34</v>
      </c>
      <c r="BC16" s="37">
        <v>573</v>
      </c>
      <c r="BD16" s="37" t="s">
        <v>103</v>
      </c>
      <c r="BE16" s="37">
        <v>-18</v>
      </c>
      <c r="BF16" s="37">
        <v>-16</v>
      </c>
      <c r="BG16" s="37">
        <f t="shared" si="6"/>
        <v>-68</v>
      </c>
      <c r="BH16" s="21"/>
      <c r="BJ16" s="36" t="b">
        <f t="shared" si="7"/>
        <v>0</v>
      </c>
      <c r="BK16" s="36" t="b">
        <f t="shared" si="8"/>
        <v>0</v>
      </c>
      <c r="BL16" s="38" t="b">
        <v>0</v>
      </c>
      <c r="BM16" s="36" t="b">
        <f t="shared" si="15"/>
        <v>0</v>
      </c>
      <c r="BN16" s="36" t="b">
        <f t="shared" si="16"/>
        <v>0</v>
      </c>
      <c r="BO16" s="21"/>
      <c r="BP16" s="21" t="b">
        <f t="shared" si="9"/>
        <v>0</v>
      </c>
      <c r="BQ16" s="21" t="b">
        <v>0</v>
      </c>
      <c r="BR16" s="21" t="b">
        <f t="shared" si="10"/>
        <v>0</v>
      </c>
      <c r="BS16" t="b">
        <v>0</v>
      </c>
      <c r="BU16" s="36" t="b">
        <f t="shared" si="11"/>
        <v>0</v>
      </c>
      <c r="BV16" s="36" t="b">
        <f t="shared" si="12"/>
        <v>0</v>
      </c>
      <c r="BW16" s="39" t="b">
        <v>0</v>
      </c>
      <c r="BX16" s="36" t="b">
        <f t="shared" si="17"/>
        <v>0</v>
      </c>
      <c r="BY16" s="36" t="b">
        <f t="shared" si="18"/>
        <v>0</v>
      </c>
      <c r="BZ16" s="21"/>
      <c r="CA16" t="b">
        <f t="shared" si="13"/>
        <v>0</v>
      </c>
      <c r="CB16" s="21" t="b">
        <v>0</v>
      </c>
      <c r="CC16" t="b">
        <f t="shared" si="14"/>
        <v>0</v>
      </c>
      <c r="CD16" t="b">
        <v>0</v>
      </c>
      <c r="CE16" s="21"/>
      <c r="CF16">
        <f t="shared" si="0"/>
        <v>-0.30136986301369856</v>
      </c>
      <c r="CG16">
        <f t="shared" si="19"/>
        <v>0.9254658385093153</v>
      </c>
      <c r="CI16">
        <f t="shared" si="1"/>
        <v>-0.6163522012578617</v>
      </c>
      <c r="CJ16">
        <f t="shared" si="2"/>
        <v>-0.13138686131386867</v>
      </c>
      <c r="CK16" s="21"/>
      <c r="CL16" s="8" t="s">
        <v>111</v>
      </c>
      <c r="CM16" s="21">
        <v>20</v>
      </c>
      <c r="CN16" s="18">
        <v>43.9</v>
      </c>
      <c r="CO16" s="21"/>
      <c r="CP16" s="21"/>
      <c r="CQ16" s="21"/>
      <c r="CR16" s="21"/>
    </row>
    <row r="17" spans="1:96" ht="12.75">
      <c r="A17" s="1" t="s">
        <v>81</v>
      </c>
      <c r="B17" s="1">
        <v>15</v>
      </c>
      <c r="C17" t="s">
        <v>51</v>
      </c>
      <c r="D17" s="1" t="s">
        <v>61</v>
      </c>
      <c r="E17" s="17" t="s">
        <v>112</v>
      </c>
      <c r="F17" s="16">
        <v>38936</v>
      </c>
      <c r="G17" s="16" t="s">
        <v>257</v>
      </c>
      <c r="H17" s="8" t="s">
        <v>62</v>
      </c>
      <c r="I17" s="8"/>
      <c r="J17" s="8" t="s">
        <v>111</v>
      </c>
      <c r="K17" s="18">
        <v>-5.75</v>
      </c>
      <c r="L17" s="18">
        <v>1</v>
      </c>
      <c r="M17" s="8">
        <v>100</v>
      </c>
      <c r="N17" s="18">
        <v>42.2</v>
      </c>
      <c r="O17" s="18">
        <v>43.5</v>
      </c>
      <c r="P17" s="8">
        <v>90</v>
      </c>
      <c r="Q17" s="8"/>
      <c r="R17" s="8"/>
      <c r="S17" s="8">
        <v>0</v>
      </c>
      <c r="T17" s="19"/>
      <c r="U17" s="20"/>
      <c r="V17" s="20"/>
      <c r="W17" s="20"/>
      <c r="X17" s="21"/>
      <c r="Y17" s="21"/>
      <c r="Z17" s="21"/>
      <c r="AA17" s="21"/>
      <c r="AB17" s="21"/>
      <c r="AC17" s="21"/>
      <c r="AD17" s="21"/>
      <c r="AE17" s="21"/>
      <c r="AF17" s="21"/>
      <c r="AG17" s="36">
        <v>577</v>
      </c>
      <c r="AH17" s="36">
        <v>630</v>
      </c>
      <c r="AI17" s="37">
        <v>575</v>
      </c>
      <c r="AJ17" s="37" t="s">
        <v>103</v>
      </c>
      <c r="AK17" s="37">
        <f t="shared" si="3"/>
        <v>-1</v>
      </c>
      <c r="AL17" s="37">
        <f t="shared" si="4"/>
        <v>-2</v>
      </c>
      <c r="AM17" s="24">
        <v>600</v>
      </c>
      <c r="AN17" s="24">
        <v>601</v>
      </c>
      <c r="AO17" s="24">
        <v>593</v>
      </c>
      <c r="AP17" s="24">
        <v>595</v>
      </c>
      <c r="AQ17" s="21"/>
      <c r="AR17" s="21"/>
      <c r="AS17" s="21"/>
      <c r="AT17" s="21"/>
      <c r="AU17" s="21"/>
      <c r="AV17" s="21"/>
      <c r="AW17" s="21"/>
      <c r="AX17" s="21"/>
      <c r="AZ17" s="36">
        <v>577</v>
      </c>
      <c r="BA17" s="36">
        <v>630</v>
      </c>
      <c r="BB17" s="36">
        <f t="shared" si="5"/>
        <v>-27.5</v>
      </c>
      <c r="BC17" s="37">
        <v>575</v>
      </c>
      <c r="BD17" s="37" t="s">
        <v>103</v>
      </c>
      <c r="BE17" s="37">
        <v>-1</v>
      </c>
      <c r="BF17" s="37">
        <v>-2</v>
      </c>
      <c r="BG17" s="37">
        <f t="shared" si="6"/>
        <v>-55</v>
      </c>
      <c r="BH17" s="21"/>
      <c r="BJ17" s="36" t="b">
        <f t="shared" si="7"/>
        <v>0</v>
      </c>
      <c r="BK17" s="36" t="b">
        <f t="shared" si="8"/>
        <v>0</v>
      </c>
      <c r="BL17" s="38" t="b">
        <v>0</v>
      </c>
      <c r="BM17" s="36" t="b">
        <f t="shared" si="15"/>
        <v>0</v>
      </c>
      <c r="BN17" s="36" t="b">
        <f t="shared" si="16"/>
        <v>0</v>
      </c>
      <c r="BO17" s="21"/>
      <c r="BP17" s="21" t="b">
        <f t="shared" si="9"/>
        <v>0</v>
      </c>
      <c r="BQ17" s="21" t="b">
        <v>0</v>
      </c>
      <c r="BR17" s="21" t="b">
        <f t="shared" si="10"/>
        <v>0</v>
      </c>
      <c r="BS17" t="b">
        <v>0</v>
      </c>
      <c r="BU17" s="36" t="b">
        <f t="shared" si="11"/>
        <v>0</v>
      </c>
      <c r="BV17" s="36" t="b">
        <f t="shared" si="12"/>
        <v>0</v>
      </c>
      <c r="BW17" s="39" t="b">
        <v>0</v>
      </c>
      <c r="BX17" s="36" t="b">
        <f t="shared" si="17"/>
        <v>0</v>
      </c>
      <c r="BY17" s="36" t="b">
        <f t="shared" si="18"/>
        <v>0</v>
      </c>
      <c r="BZ17" s="21"/>
      <c r="CA17" t="b">
        <f t="shared" si="13"/>
        <v>0</v>
      </c>
      <c r="CB17" s="21" t="b">
        <v>0</v>
      </c>
      <c r="CC17" t="b">
        <f t="shared" si="14"/>
        <v>0</v>
      </c>
      <c r="CD17" t="b">
        <v>0</v>
      </c>
      <c r="CE17" s="21"/>
      <c r="CF17">
        <f t="shared" si="0"/>
        <v>0.14383561643835627</v>
      </c>
      <c r="CG17">
        <f t="shared" si="19"/>
        <v>0.9875776397515513</v>
      </c>
      <c r="CI17">
        <f t="shared" si="1"/>
        <v>0.45283018867924524</v>
      </c>
      <c r="CJ17">
        <f t="shared" si="2"/>
        <v>0.8905109489051095</v>
      </c>
      <c r="CK17" s="21"/>
      <c r="CL17" s="8" t="s">
        <v>111</v>
      </c>
      <c r="CM17" s="21">
        <v>20</v>
      </c>
      <c r="CN17" s="18">
        <v>43.5</v>
      </c>
      <c r="CO17" s="21"/>
      <c r="CP17" s="21"/>
      <c r="CQ17" s="21"/>
      <c r="CR17" s="21"/>
    </row>
    <row r="18" spans="1:96" s="14" customFormat="1" ht="12.75">
      <c r="A18" s="1" t="s">
        <v>82</v>
      </c>
      <c r="B18" s="1">
        <v>20</v>
      </c>
      <c r="C18" t="s">
        <v>46</v>
      </c>
      <c r="D18" s="2">
        <v>14009</v>
      </c>
      <c r="E18" s="4" t="s">
        <v>109</v>
      </c>
      <c r="F18" s="2">
        <v>38846</v>
      </c>
      <c r="G18" s="2" t="s">
        <v>257</v>
      </c>
      <c r="H18" s="1" t="s">
        <v>63</v>
      </c>
      <c r="I18" s="1"/>
      <c r="J18" s="1" t="s">
        <v>110</v>
      </c>
      <c r="K18" s="3">
        <v>2</v>
      </c>
      <c r="L18" s="3">
        <v>0</v>
      </c>
      <c r="M18" s="1">
        <v>0</v>
      </c>
      <c r="N18" s="3">
        <v>42.4</v>
      </c>
      <c r="O18" s="3">
        <v>42.8</v>
      </c>
      <c r="P18" s="8">
        <v>82</v>
      </c>
      <c r="Q18" s="8"/>
      <c r="R18" s="8"/>
      <c r="S18" s="8">
        <v>0</v>
      </c>
      <c r="T18" s="19"/>
      <c r="U18" s="20">
        <v>42.7</v>
      </c>
      <c r="V18" s="20">
        <v>43.66</v>
      </c>
      <c r="W18" s="20">
        <v>0.8</v>
      </c>
      <c r="X18" s="20">
        <v>0.0252</v>
      </c>
      <c r="Y18" s="20">
        <v>0.7</v>
      </c>
      <c r="Z18" s="21">
        <v>0.0088</v>
      </c>
      <c r="AA18" s="21">
        <v>0.7</v>
      </c>
      <c r="AB18" s="21">
        <v>543</v>
      </c>
      <c r="AC18" s="21"/>
      <c r="AD18" s="21">
        <v>0.6008</v>
      </c>
      <c r="AE18" s="21">
        <v>0.5387</v>
      </c>
      <c r="AF18" s="21">
        <v>0.3</v>
      </c>
      <c r="AG18" s="36">
        <v>531</v>
      </c>
      <c r="AH18" s="36">
        <v>575</v>
      </c>
      <c r="AI18" s="37">
        <v>519</v>
      </c>
      <c r="AJ18" s="37" t="s">
        <v>102</v>
      </c>
      <c r="AK18" s="37">
        <f t="shared" si="3"/>
        <v>-2</v>
      </c>
      <c r="AL18" s="37">
        <f t="shared" si="4"/>
        <v>11</v>
      </c>
      <c r="AM18" s="21">
        <v>551</v>
      </c>
      <c r="AN18" s="21">
        <v>553</v>
      </c>
      <c r="AO18" s="21">
        <v>543</v>
      </c>
      <c r="AP18" s="21">
        <v>532</v>
      </c>
      <c r="AQ18" s="21"/>
      <c r="AR18" s="21"/>
      <c r="AS18" s="21"/>
      <c r="AT18" s="21"/>
      <c r="AU18" s="21"/>
      <c r="AV18" s="21"/>
      <c r="AW18" s="21"/>
      <c r="AX18" s="21"/>
      <c r="AY18"/>
      <c r="AZ18" s="36">
        <v>531</v>
      </c>
      <c r="BA18" s="36">
        <v>575</v>
      </c>
      <c r="BB18" s="36">
        <f t="shared" si="5"/>
        <v>-28</v>
      </c>
      <c r="BC18" s="37">
        <v>519</v>
      </c>
      <c r="BD18" s="37" t="s">
        <v>102</v>
      </c>
      <c r="BE18" s="37">
        <v>-2</v>
      </c>
      <c r="BF18" s="37">
        <v>11</v>
      </c>
      <c r="BG18" s="37">
        <f t="shared" si="6"/>
        <v>-56</v>
      </c>
      <c r="BH18" s="21"/>
      <c r="BI18"/>
      <c r="BJ18" s="36" t="b">
        <f t="shared" si="7"/>
        <v>0</v>
      </c>
      <c r="BK18" s="36" t="b">
        <f t="shared" si="8"/>
        <v>0</v>
      </c>
      <c r="BL18" s="38" t="b">
        <v>1</v>
      </c>
      <c r="BM18" s="36" t="b">
        <f t="shared" si="15"/>
        <v>0</v>
      </c>
      <c r="BN18" s="36" t="b">
        <f t="shared" si="16"/>
        <v>0</v>
      </c>
      <c r="BO18" s="21"/>
      <c r="BP18" s="21" t="b">
        <f t="shared" si="9"/>
        <v>1</v>
      </c>
      <c r="BQ18" s="21" t="b">
        <v>0</v>
      </c>
      <c r="BR18" s="21" t="b">
        <f t="shared" si="10"/>
        <v>0</v>
      </c>
      <c r="BS18" t="b">
        <v>0</v>
      </c>
      <c r="BT18"/>
      <c r="BU18" s="36" t="b">
        <f t="shared" si="11"/>
        <v>0</v>
      </c>
      <c r="BV18" s="36" t="b">
        <f t="shared" si="12"/>
        <v>0</v>
      </c>
      <c r="BW18" s="39" t="b">
        <v>1</v>
      </c>
      <c r="BX18" s="36" t="b">
        <f t="shared" si="17"/>
        <v>0</v>
      </c>
      <c r="BY18" s="36" t="b">
        <f t="shared" si="18"/>
        <v>0</v>
      </c>
      <c r="BZ18" s="21"/>
      <c r="CA18" t="b">
        <f t="shared" si="13"/>
        <v>1</v>
      </c>
      <c r="CB18" s="21" t="b">
        <v>0</v>
      </c>
      <c r="CC18" t="b">
        <f t="shared" si="14"/>
        <v>0</v>
      </c>
      <c r="CD18" t="b">
        <v>0</v>
      </c>
      <c r="CE18" s="21"/>
      <c r="CF18">
        <f t="shared" si="0"/>
        <v>0.10958904109589052</v>
      </c>
      <c r="CG18">
        <f t="shared" si="19"/>
        <v>-0.7515527950310572</v>
      </c>
      <c r="CH18"/>
      <c r="CI18">
        <f t="shared" si="1"/>
        <v>0.38993710691823896</v>
      </c>
      <c r="CJ18">
        <f t="shared" si="2"/>
        <v>1.8394160583941606</v>
      </c>
      <c r="CK18" s="21"/>
      <c r="CL18" s="1" t="s">
        <v>110</v>
      </c>
      <c r="CM18" s="21">
        <v>25</v>
      </c>
      <c r="CN18" s="3">
        <v>42.8</v>
      </c>
      <c r="CO18" s="21"/>
      <c r="CP18" s="21"/>
      <c r="CQ18" s="21"/>
      <c r="CR18" s="21"/>
    </row>
    <row r="19" spans="1:96" s="14" customFormat="1" ht="12.75">
      <c r="A19" s="1" t="s">
        <v>83</v>
      </c>
      <c r="B19" s="1">
        <v>20</v>
      </c>
      <c r="C19" t="s">
        <v>46</v>
      </c>
      <c r="D19" s="2">
        <v>14009</v>
      </c>
      <c r="E19" s="4" t="s">
        <v>109</v>
      </c>
      <c r="F19" s="2">
        <v>38846</v>
      </c>
      <c r="G19" s="2" t="s">
        <v>257</v>
      </c>
      <c r="H19" s="1" t="s">
        <v>62</v>
      </c>
      <c r="I19" s="1"/>
      <c r="J19" s="1" t="s">
        <v>111</v>
      </c>
      <c r="K19" s="3">
        <v>-3.25</v>
      </c>
      <c r="L19" s="3">
        <v>0.25</v>
      </c>
      <c r="M19" s="1">
        <v>130</v>
      </c>
      <c r="N19" s="3">
        <v>42.8</v>
      </c>
      <c r="O19" s="3">
        <v>43.4</v>
      </c>
      <c r="P19" s="8">
        <v>79</v>
      </c>
      <c r="Q19" s="8"/>
      <c r="R19" s="8"/>
      <c r="S19" s="8">
        <v>0</v>
      </c>
      <c r="T19" s="19"/>
      <c r="U19" s="20">
        <v>43.35</v>
      </c>
      <c r="V19" s="20">
        <v>45.46</v>
      </c>
      <c r="W19" s="20">
        <v>0.7</v>
      </c>
      <c r="X19" s="20">
        <v>0.0215</v>
      </c>
      <c r="Y19" s="20">
        <v>0.5</v>
      </c>
      <c r="Z19" s="21">
        <v>0.0119</v>
      </c>
      <c r="AA19" s="21">
        <v>0.8</v>
      </c>
      <c r="AB19" s="21">
        <v>562</v>
      </c>
      <c r="AC19" s="21"/>
      <c r="AD19" s="21">
        <v>0.6104</v>
      </c>
      <c r="AE19" s="21">
        <v>0.5588</v>
      </c>
      <c r="AF19" s="21">
        <v>0.1</v>
      </c>
      <c r="AG19" s="36">
        <v>544</v>
      </c>
      <c r="AH19" s="36">
        <v>603</v>
      </c>
      <c r="AI19" s="37">
        <v>542</v>
      </c>
      <c r="AJ19" s="37" t="s">
        <v>106</v>
      </c>
      <c r="AK19" s="37">
        <f t="shared" si="3"/>
        <v>-23</v>
      </c>
      <c r="AL19" s="37">
        <f t="shared" si="4"/>
        <v>-20</v>
      </c>
      <c r="AM19" s="21">
        <v>555</v>
      </c>
      <c r="AN19" s="21">
        <v>578</v>
      </c>
      <c r="AO19" s="21">
        <v>553</v>
      </c>
      <c r="AP19" s="21">
        <v>573</v>
      </c>
      <c r="AQ19" s="21"/>
      <c r="AR19" s="21"/>
      <c r="AS19" s="21"/>
      <c r="AT19" s="21"/>
      <c r="AU19" s="21"/>
      <c r="AV19" s="21"/>
      <c r="AW19" s="21"/>
      <c r="AX19" s="21"/>
      <c r="AY19"/>
      <c r="AZ19" s="36">
        <v>544</v>
      </c>
      <c r="BA19" s="36">
        <v>603</v>
      </c>
      <c r="BB19" s="36">
        <f t="shared" si="5"/>
        <v>-30.5</v>
      </c>
      <c r="BC19" s="37">
        <v>542</v>
      </c>
      <c r="BD19" s="37" t="s">
        <v>106</v>
      </c>
      <c r="BE19" s="37">
        <v>-23</v>
      </c>
      <c r="BF19" s="37">
        <v>-20</v>
      </c>
      <c r="BG19" s="37">
        <f t="shared" si="6"/>
        <v>-61</v>
      </c>
      <c r="BH19" s="21"/>
      <c r="BI19"/>
      <c r="BJ19" s="36" t="b">
        <f t="shared" si="7"/>
        <v>0</v>
      </c>
      <c r="BK19" s="36" t="b">
        <f t="shared" si="8"/>
        <v>0</v>
      </c>
      <c r="BL19" s="38" t="b">
        <v>0</v>
      </c>
      <c r="BM19" s="36" t="b">
        <f t="shared" si="15"/>
        <v>0</v>
      </c>
      <c r="BN19" s="36" t="b">
        <f t="shared" si="16"/>
        <v>0</v>
      </c>
      <c r="BO19" s="21"/>
      <c r="BP19" s="21" t="b">
        <f t="shared" si="9"/>
        <v>0</v>
      </c>
      <c r="BQ19" s="21" t="b">
        <v>0</v>
      </c>
      <c r="BR19" s="21" t="b">
        <f t="shared" si="10"/>
        <v>0</v>
      </c>
      <c r="BS19" t="b">
        <v>0</v>
      </c>
      <c r="BT19"/>
      <c r="BU19" s="36" t="b">
        <f t="shared" si="11"/>
        <v>0</v>
      </c>
      <c r="BV19" s="36" t="b">
        <f t="shared" si="12"/>
        <v>0</v>
      </c>
      <c r="BW19" s="39" t="b">
        <v>0</v>
      </c>
      <c r="BX19" s="36" t="b">
        <f t="shared" si="17"/>
        <v>0</v>
      </c>
      <c r="BY19" s="36" t="b">
        <f t="shared" si="18"/>
        <v>0</v>
      </c>
      <c r="BZ19" s="21"/>
      <c r="CA19" t="b">
        <f t="shared" si="13"/>
        <v>0</v>
      </c>
      <c r="CB19" s="21" t="b">
        <v>0</v>
      </c>
      <c r="CC19" t="b">
        <f t="shared" si="14"/>
        <v>0</v>
      </c>
      <c r="CD19" t="b">
        <v>0</v>
      </c>
      <c r="CE19" s="21"/>
      <c r="CF19">
        <f t="shared" si="0"/>
        <v>-0.06164383561643826</v>
      </c>
      <c r="CG19">
        <f t="shared" si="19"/>
        <v>-0.037267080745343024</v>
      </c>
      <c r="CH19"/>
      <c r="CI19">
        <f t="shared" si="1"/>
        <v>-0.9308176100628931</v>
      </c>
      <c r="CJ19">
        <f t="shared" si="2"/>
        <v>-0.42335766423357674</v>
      </c>
      <c r="CK19" s="21"/>
      <c r="CL19" s="1" t="s">
        <v>111</v>
      </c>
      <c r="CM19" s="21">
        <v>20</v>
      </c>
      <c r="CN19" s="3">
        <v>43.4</v>
      </c>
      <c r="CO19" s="21"/>
      <c r="CP19" s="21"/>
      <c r="CQ19" s="21"/>
      <c r="CR19" s="21"/>
    </row>
    <row r="20" spans="1:96" s="14" customFormat="1" ht="12.75">
      <c r="A20" s="1" t="s">
        <v>84</v>
      </c>
      <c r="B20" s="1">
        <v>23</v>
      </c>
      <c r="C20" t="s">
        <v>49</v>
      </c>
      <c r="D20" s="2">
        <v>25788</v>
      </c>
      <c r="E20" s="4" t="s">
        <v>109</v>
      </c>
      <c r="F20" s="2">
        <v>38834</v>
      </c>
      <c r="G20" s="2" t="s">
        <v>257</v>
      </c>
      <c r="H20" s="1" t="s">
        <v>63</v>
      </c>
      <c r="I20" s="1"/>
      <c r="J20" s="1" t="s">
        <v>110</v>
      </c>
      <c r="K20" s="3">
        <v>-1</v>
      </c>
      <c r="L20" s="3">
        <v>3.75</v>
      </c>
      <c r="M20" s="1">
        <v>171</v>
      </c>
      <c r="N20" s="3">
        <v>40.7</v>
      </c>
      <c r="O20" s="3">
        <v>42.8</v>
      </c>
      <c r="P20" s="8">
        <v>173</v>
      </c>
      <c r="Q20" s="8"/>
      <c r="R20" s="8"/>
      <c r="S20" s="8">
        <v>0</v>
      </c>
      <c r="T20" s="19"/>
      <c r="U20" s="20">
        <v>4.81</v>
      </c>
      <c r="V20" s="20">
        <v>43.24</v>
      </c>
      <c r="W20" s="20">
        <v>2.5</v>
      </c>
      <c r="X20" s="20">
        <v>0.0223</v>
      </c>
      <c r="Y20" s="20">
        <v>1</v>
      </c>
      <c r="Z20" s="21">
        <v>0.0146</v>
      </c>
      <c r="AA20" s="21">
        <v>2.5</v>
      </c>
      <c r="AB20" s="21">
        <v>597</v>
      </c>
      <c r="AC20" s="21"/>
      <c r="AD20" s="21">
        <v>0.6701</v>
      </c>
      <c r="AE20" s="21">
        <v>0.5916</v>
      </c>
      <c r="AF20" s="21">
        <v>0.5</v>
      </c>
      <c r="AG20" s="36">
        <v>584</v>
      </c>
      <c r="AH20" s="36">
        <v>624</v>
      </c>
      <c r="AI20" s="37">
        <v>563</v>
      </c>
      <c r="AJ20" s="37" t="s">
        <v>102</v>
      </c>
      <c r="AK20" s="37">
        <f t="shared" si="3"/>
        <v>-1</v>
      </c>
      <c r="AL20" s="37">
        <f t="shared" si="4"/>
        <v>-7</v>
      </c>
      <c r="AM20" s="21">
        <v>597</v>
      </c>
      <c r="AN20" s="21">
        <v>598</v>
      </c>
      <c r="AO20" s="21">
        <v>582</v>
      </c>
      <c r="AP20" s="21">
        <v>589</v>
      </c>
      <c r="AQ20" s="21"/>
      <c r="AR20" s="21"/>
      <c r="AS20" s="21"/>
      <c r="AT20" s="21"/>
      <c r="AU20" s="21"/>
      <c r="AV20" s="21"/>
      <c r="AW20" s="21"/>
      <c r="AX20" s="21"/>
      <c r="AY20"/>
      <c r="AZ20" s="36">
        <v>584</v>
      </c>
      <c r="BA20" s="36">
        <v>624</v>
      </c>
      <c r="BB20" s="36">
        <f t="shared" si="5"/>
        <v>-30.5</v>
      </c>
      <c r="BC20" s="37">
        <v>563</v>
      </c>
      <c r="BD20" s="37" t="s">
        <v>102</v>
      </c>
      <c r="BE20" s="37">
        <v>-1</v>
      </c>
      <c r="BF20" s="37">
        <v>-7</v>
      </c>
      <c r="BG20" s="37">
        <f t="shared" si="6"/>
        <v>-61</v>
      </c>
      <c r="BH20" s="21"/>
      <c r="BI20"/>
      <c r="BJ20" s="36" t="b">
        <f t="shared" si="7"/>
        <v>0</v>
      </c>
      <c r="BK20" s="36" t="b">
        <f t="shared" si="8"/>
        <v>0</v>
      </c>
      <c r="BL20" s="38" t="b">
        <v>1</v>
      </c>
      <c r="BM20" s="36" t="b">
        <f t="shared" si="15"/>
        <v>0</v>
      </c>
      <c r="BN20" s="36" t="b">
        <f t="shared" si="16"/>
        <v>0</v>
      </c>
      <c r="BO20" s="21"/>
      <c r="BP20" s="21" t="b">
        <f t="shared" si="9"/>
        <v>1</v>
      </c>
      <c r="BQ20" s="21" t="b">
        <v>0</v>
      </c>
      <c r="BR20" s="21" t="b">
        <f t="shared" si="10"/>
        <v>0</v>
      </c>
      <c r="BS20" t="b">
        <v>0</v>
      </c>
      <c r="BT20"/>
      <c r="BU20" s="36" t="b">
        <f t="shared" si="11"/>
        <v>0</v>
      </c>
      <c r="BV20" s="36" t="b">
        <f t="shared" si="12"/>
        <v>0</v>
      </c>
      <c r="BW20" s="39" t="b">
        <v>1</v>
      </c>
      <c r="BX20" s="36" t="b">
        <f t="shared" si="17"/>
        <v>0</v>
      </c>
      <c r="BY20" s="36" t="b">
        <f t="shared" si="18"/>
        <v>0</v>
      </c>
      <c r="BZ20" s="21"/>
      <c r="CA20" t="b">
        <f t="shared" si="13"/>
        <v>1</v>
      </c>
      <c r="CB20" s="21" t="b">
        <v>0</v>
      </c>
      <c r="CC20" t="b">
        <f t="shared" si="14"/>
        <v>0</v>
      </c>
      <c r="CD20" t="b">
        <v>0</v>
      </c>
      <c r="CE20" s="21"/>
      <c r="CF20">
        <f t="shared" si="0"/>
        <v>-0.06164383561643826</v>
      </c>
      <c r="CG20">
        <f t="shared" si="19"/>
        <v>0.6149068322981351</v>
      </c>
      <c r="CH20"/>
      <c r="CI20">
        <f t="shared" si="1"/>
        <v>0.45283018867924524</v>
      </c>
      <c r="CJ20">
        <f t="shared" si="2"/>
        <v>0.5255474452554745</v>
      </c>
      <c r="CK20" s="21"/>
      <c r="CL20" s="1" t="s">
        <v>110</v>
      </c>
      <c r="CM20" s="21">
        <v>25</v>
      </c>
      <c r="CN20" s="3">
        <v>42.8</v>
      </c>
      <c r="CO20" s="21"/>
      <c r="CP20" s="21"/>
      <c r="CQ20" s="21"/>
      <c r="CR20" s="21"/>
    </row>
    <row r="21" spans="1:96" s="14" customFormat="1" ht="12.75">
      <c r="A21" s="1" t="s">
        <v>85</v>
      </c>
      <c r="B21" s="1">
        <v>23</v>
      </c>
      <c r="C21" t="s">
        <v>49</v>
      </c>
      <c r="D21" s="2">
        <v>25788</v>
      </c>
      <c r="E21" s="4" t="s">
        <v>109</v>
      </c>
      <c r="F21" s="2">
        <v>38834</v>
      </c>
      <c r="G21" s="2" t="s">
        <v>257</v>
      </c>
      <c r="H21" s="1" t="s">
        <v>62</v>
      </c>
      <c r="I21" s="1"/>
      <c r="J21" s="1" t="s">
        <v>111</v>
      </c>
      <c r="K21" s="3">
        <v>-1</v>
      </c>
      <c r="L21" s="3">
        <v>3.5</v>
      </c>
      <c r="M21" s="1">
        <v>15</v>
      </c>
      <c r="N21" s="3">
        <v>41.1</v>
      </c>
      <c r="O21" s="3">
        <v>43.5</v>
      </c>
      <c r="P21" s="8">
        <v>13</v>
      </c>
      <c r="Q21" s="8"/>
      <c r="R21" s="8"/>
      <c r="S21" s="8">
        <v>0</v>
      </c>
      <c r="T21" s="19"/>
      <c r="U21" s="20">
        <v>42.4</v>
      </c>
      <c r="V21" s="20">
        <v>42.96</v>
      </c>
      <c r="W21" s="20">
        <v>1.1</v>
      </c>
      <c r="X21" s="20">
        <v>0.0264</v>
      </c>
      <c r="Y21" s="20">
        <v>1.8</v>
      </c>
      <c r="Z21" s="21">
        <v>0.0193</v>
      </c>
      <c r="AA21" s="21">
        <v>2.5</v>
      </c>
      <c r="AB21" s="21">
        <v>600</v>
      </c>
      <c r="AC21" s="21"/>
      <c r="AD21" s="21">
        <v>0.6694</v>
      </c>
      <c r="AE21" s="21">
        <v>0.5916</v>
      </c>
      <c r="AF21" s="21">
        <v>0.9</v>
      </c>
      <c r="AG21" s="36">
        <v>592</v>
      </c>
      <c r="AH21" s="36">
        <v>625</v>
      </c>
      <c r="AI21" s="37">
        <v>575</v>
      </c>
      <c r="AJ21" s="37" t="s">
        <v>102</v>
      </c>
      <c r="AK21" s="37">
        <f t="shared" si="3"/>
        <v>-6</v>
      </c>
      <c r="AL21" s="37">
        <f t="shared" si="4"/>
        <v>-19</v>
      </c>
      <c r="AM21" s="21">
        <v>602</v>
      </c>
      <c r="AN21" s="21">
        <v>608</v>
      </c>
      <c r="AO21" s="21">
        <v>592</v>
      </c>
      <c r="AP21" s="21">
        <v>611</v>
      </c>
      <c r="AQ21" s="21"/>
      <c r="AR21" s="21"/>
      <c r="AS21" s="21"/>
      <c r="AT21" s="21"/>
      <c r="AU21" s="21"/>
      <c r="AV21" s="21"/>
      <c r="AW21" s="21"/>
      <c r="AX21" s="21"/>
      <c r="AY21"/>
      <c r="AZ21" s="36">
        <v>592</v>
      </c>
      <c r="BA21" s="36">
        <v>625</v>
      </c>
      <c r="BB21" s="36">
        <f t="shared" si="5"/>
        <v>-25</v>
      </c>
      <c r="BC21" s="37">
        <v>575</v>
      </c>
      <c r="BD21" s="37" t="s">
        <v>102</v>
      </c>
      <c r="BE21" s="37">
        <v>-6</v>
      </c>
      <c r="BF21" s="37">
        <v>-19</v>
      </c>
      <c r="BG21" s="37">
        <f t="shared" si="6"/>
        <v>-50</v>
      </c>
      <c r="BH21" s="21"/>
      <c r="BI21"/>
      <c r="BJ21" s="36" t="b">
        <f t="shared" si="7"/>
        <v>0</v>
      </c>
      <c r="BK21" s="36" t="b">
        <f t="shared" si="8"/>
        <v>0</v>
      </c>
      <c r="BL21" s="38" t="b">
        <v>1</v>
      </c>
      <c r="BM21" s="36" t="b">
        <f t="shared" si="15"/>
        <v>0</v>
      </c>
      <c r="BN21" s="36" t="b">
        <f t="shared" si="16"/>
        <v>0</v>
      </c>
      <c r="BO21" s="21"/>
      <c r="BP21" s="21" t="b">
        <f t="shared" si="9"/>
        <v>1</v>
      </c>
      <c r="BQ21" s="21" t="b">
        <v>0</v>
      </c>
      <c r="BR21" s="21" t="b">
        <f t="shared" si="10"/>
        <v>0</v>
      </c>
      <c r="BS21" t="b">
        <v>0</v>
      </c>
      <c r="BT21"/>
      <c r="BU21" s="36" t="b">
        <f t="shared" si="11"/>
        <v>0</v>
      </c>
      <c r="BV21" s="36" t="b">
        <f t="shared" si="12"/>
        <v>0</v>
      </c>
      <c r="BW21" s="39" t="b">
        <v>1</v>
      </c>
      <c r="BX21" s="36" t="b">
        <f t="shared" si="17"/>
        <v>0</v>
      </c>
      <c r="BY21" s="36" t="b">
        <f t="shared" si="18"/>
        <v>0</v>
      </c>
      <c r="BZ21" s="21"/>
      <c r="CA21" t="b">
        <f t="shared" si="13"/>
        <v>1</v>
      </c>
      <c r="CB21" s="21" t="b">
        <v>0</v>
      </c>
      <c r="CC21" t="b">
        <f t="shared" si="14"/>
        <v>0</v>
      </c>
      <c r="CD21" t="b">
        <v>0</v>
      </c>
      <c r="CE21" s="21"/>
      <c r="CF21">
        <f t="shared" si="0"/>
        <v>0.315068493150685</v>
      </c>
      <c r="CG21">
        <f t="shared" si="19"/>
        <v>0.9875776397515513</v>
      </c>
      <c r="CH21"/>
      <c r="CI21">
        <f t="shared" si="1"/>
        <v>0.13836477987421378</v>
      </c>
      <c r="CJ21">
        <f t="shared" si="2"/>
        <v>-0.3503649635036497</v>
      </c>
      <c r="CK21" s="21"/>
      <c r="CL21" s="1" t="s">
        <v>111</v>
      </c>
      <c r="CM21" s="21">
        <v>20</v>
      </c>
      <c r="CN21" s="3">
        <v>43.5</v>
      </c>
      <c r="CO21" s="21"/>
      <c r="CP21" s="21"/>
      <c r="CQ21" s="21"/>
      <c r="CR21" s="21"/>
    </row>
    <row r="22" spans="1:96" s="14" customFormat="1" ht="12.75">
      <c r="A22" s="1" t="s">
        <v>86</v>
      </c>
      <c r="B22" s="1">
        <v>24</v>
      </c>
      <c r="C22" t="s">
        <v>56</v>
      </c>
      <c r="D22" s="2">
        <v>15188</v>
      </c>
      <c r="E22" s="4" t="s">
        <v>112</v>
      </c>
      <c r="F22" s="2">
        <v>38832</v>
      </c>
      <c r="G22" s="2" t="s">
        <v>257</v>
      </c>
      <c r="H22" s="1" t="s">
        <v>63</v>
      </c>
      <c r="I22" s="1"/>
      <c r="J22" s="1" t="s">
        <v>111</v>
      </c>
      <c r="K22" s="3">
        <v>1</v>
      </c>
      <c r="L22" s="3">
        <v>1.25</v>
      </c>
      <c r="M22" s="1">
        <v>180</v>
      </c>
      <c r="N22" s="3">
        <v>43.3</v>
      </c>
      <c r="O22" s="3">
        <v>44.1</v>
      </c>
      <c r="P22" s="8">
        <v>12</v>
      </c>
      <c r="Q22" s="8"/>
      <c r="R22" s="8"/>
      <c r="S22" s="8">
        <v>0</v>
      </c>
      <c r="T22" s="19"/>
      <c r="U22" s="20">
        <v>43.6</v>
      </c>
      <c r="V22" s="20">
        <v>44.69</v>
      </c>
      <c r="W22" s="20">
        <v>1.5</v>
      </c>
      <c r="X22" s="20">
        <v>0.0294</v>
      </c>
      <c r="Y22" s="20">
        <v>1.4</v>
      </c>
      <c r="Z22" s="21">
        <v>0.0056</v>
      </c>
      <c r="AA22" s="21">
        <v>0.9</v>
      </c>
      <c r="AB22" s="21">
        <v>581</v>
      </c>
      <c r="AC22" s="21"/>
      <c r="AD22" s="21">
        <v>0.6408</v>
      </c>
      <c r="AE22" s="21">
        <v>0.5744</v>
      </c>
      <c r="AF22" s="21">
        <v>1</v>
      </c>
      <c r="AG22" s="36">
        <v>567</v>
      </c>
      <c r="AH22" s="36">
        <v>606</v>
      </c>
      <c r="AI22" s="37">
        <v>533</v>
      </c>
      <c r="AJ22" s="37" t="s">
        <v>102</v>
      </c>
      <c r="AK22" s="37">
        <f t="shared" si="3"/>
        <v>-20</v>
      </c>
      <c r="AL22" s="37">
        <f t="shared" si="4"/>
        <v>-37</v>
      </c>
      <c r="AM22" s="21">
        <v>570</v>
      </c>
      <c r="AN22" s="21">
        <v>590</v>
      </c>
      <c r="AO22" s="21">
        <v>546</v>
      </c>
      <c r="AP22" s="21">
        <v>583</v>
      </c>
      <c r="AQ22" s="21"/>
      <c r="AR22" s="21"/>
      <c r="AS22" s="21"/>
      <c r="AT22" s="21"/>
      <c r="AU22" s="21"/>
      <c r="AV22" s="21"/>
      <c r="AW22" s="21"/>
      <c r="AX22" s="21"/>
      <c r="AY22" s="21"/>
      <c r="AZ22" s="36">
        <v>567</v>
      </c>
      <c r="BA22" s="36">
        <v>606</v>
      </c>
      <c r="BB22" s="36">
        <f t="shared" si="5"/>
        <v>-36.5</v>
      </c>
      <c r="BC22" s="37">
        <v>533</v>
      </c>
      <c r="BD22" s="37" t="s">
        <v>102</v>
      </c>
      <c r="BE22" s="37">
        <v>-20</v>
      </c>
      <c r="BF22" s="37">
        <v>-37</v>
      </c>
      <c r="BG22" s="37">
        <f t="shared" si="6"/>
        <v>-73</v>
      </c>
      <c r="BH22" s="21"/>
      <c r="BI22" s="21"/>
      <c r="BJ22" s="36" t="b">
        <f t="shared" si="7"/>
        <v>0</v>
      </c>
      <c r="BK22" s="36" t="b">
        <f t="shared" si="8"/>
        <v>0</v>
      </c>
      <c r="BL22" s="38" t="b">
        <v>1</v>
      </c>
      <c r="BM22" s="36" t="b">
        <f t="shared" si="15"/>
        <v>0</v>
      </c>
      <c r="BN22" s="36" t="b">
        <f t="shared" si="16"/>
        <v>0</v>
      </c>
      <c r="BO22" s="21"/>
      <c r="BP22" s="21" t="b">
        <f t="shared" si="9"/>
        <v>1</v>
      </c>
      <c r="BQ22" s="21" t="b">
        <v>0</v>
      </c>
      <c r="BR22" s="21" t="b">
        <f t="shared" si="10"/>
        <v>0</v>
      </c>
      <c r="BS22" t="b">
        <v>0</v>
      </c>
      <c r="BT22"/>
      <c r="BU22" s="36" t="b">
        <f t="shared" si="11"/>
        <v>0</v>
      </c>
      <c r="BV22" s="36" t="b">
        <f t="shared" si="12"/>
        <v>0</v>
      </c>
      <c r="BW22" s="39" t="b">
        <v>1</v>
      </c>
      <c r="BX22" s="36" t="b">
        <f t="shared" si="17"/>
        <v>0</v>
      </c>
      <c r="BY22" s="36" t="b">
        <f t="shared" si="18"/>
        <v>1</v>
      </c>
      <c r="BZ22" s="21"/>
      <c r="CA22" t="b">
        <f t="shared" si="13"/>
        <v>1</v>
      </c>
      <c r="CB22" s="21" t="b">
        <v>1</v>
      </c>
      <c r="CC22" t="b">
        <f t="shared" si="14"/>
        <v>1</v>
      </c>
      <c r="CD22" t="b">
        <v>0</v>
      </c>
      <c r="CE22" s="21"/>
      <c r="CF22"/>
      <c r="CG22">
        <f t="shared" si="19"/>
        <v>-0.3167701863354051</v>
      </c>
      <c r="CH22" s="21"/>
      <c r="CI22">
        <f t="shared" si="1"/>
        <v>-0.7421383647798743</v>
      </c>
      <c r="CJ22">
        <f t="shared" si="2"/>
        <v>-1.664233576642336</v>
      </c>
      <c r="CK22" s="21"/>
      <c r="CL22" s="1" t="s">
        <v>111</v>
      </c>
      <c r="CM22" s="21">
        <v>20</v>
      </c>
      <c r="CN22" s="3">
        <v>44.1</v>
      </c>
      <c r="CO22" s="21"/>
      <c r="CP22" s="21"/>
      <c r="CQ22" s="21"/>
      <c r="CR22" s="21"/>
    </row>
    <row r="23" spans="1:96" s="14" customFormat="1" ht="12.75">
      <c r="A23" s="1" t="s">
        <v>87</v>
      </c>
      <c r="B23" s="1">
        <v>24</v>
      </c>
      <c r="C23" t="s">
        <v>56</v>
      </c>
      <c r="D23" s="2">
        <v>15188</v>
      </c>
      <c r="E23" s="4" t="s">
        <v>112</v>
      </c>
      <c r="F23" s="2">
        <v>38832</v>
      </c>
      <c r="G23" s="2" t="s">
        <v>257</v>
      </c>
      <c r="H23" s="1" t="s">
        <v>62</v>
      </c>
      <c r="I23" s="1"/>
      <c r="J23" s="1" t="s">
        <v>111</v>
      </c>
      <c r="K23" s="3">
        <v>1</v>
      </c>
      <c r="L23" s="3">
        <v>1.5</v>
      </c>
      <c r="M23" s="1">
        <v>177</v>
      </c>
      <c r="N23" s="3">
        <v>42.8</v>
      </c>
      <c r="O23" s="3">
        <v>43.9</v>
      </c>
      <c r="P23" s="8">
        <v>170</v>
      </c>
      <c r="Q23" s="8"/>
      <c r="R23" s="8"/>
      <c r="S23" s="8">
        <v>0</v>
      </c>
      <c r="T23" s="19"/>
      <c r="U23" s="20">
        <v>43.36</v>
      </c>
      <c r="V23" s="20">
        <v>44.58</v>
      </c>
      <c r="W23" s="20">
        <v>1.8</v>
      </c>
      <c r="X23" s="20">
        <v>0.0249</v>
      </c>
      <c r="Y23" s="20">
        <v>1.4</v>
      </c>
      <c r="Z23" s="21">
        <v>0.0073</v>
      </c>
      <c r="AA23" s="21">
        <v>1.6</v>
      </c>
      <c r="AB23" s="21">
        <v>588</v>
      </c>
      <c r="AC23" s="21"/>
      <c r="AD23" s="21">
        <v>0.6437</v>
      </c>
      <c r="AE23" s="21">
        <v>0.5836</v>
      </c>
      <c r="AF23" s="21">
        <v>0.4</v>
      </c>
      <c r="AG23" s="36">
        <v>569</v>
      </c>
      <c r="AH23" s="36">
        <v>633</v>
      </c>
      <c r="AI23" s="37">
        <v>565</v>
      </c>
      <c r="AJ23" s="37" t="s">
        <v>106</v>
      </c>
      <c r="AK23" s="37">
        <f t="shared" si="3"/>
        <v>-19</v>
      </c>
      <c r="AL23" s="37">
        <f t="shared" si="4"/>
        <v>-35</v>
      </c>
      <c r="AM23" s="21">
        <v>583</v>
      </c>
      <c r="AN23" s="21">
        <v>602</v>
      </c>
      <c r="AO23" s="21">
        <v>573</v>
      </c>
      <c r="AP23" s="21">
        <v>608</v>
      </c>
      <c r="AQ23" s="21"/>
      <c r="AR23" s="21"/>
      <c r="AS23" s="21"/>
      <c r="AT23" s="21"/>
      <c r="AU23" s="21"/>
      <c r="AV23" s="21"/>
      <c r="AW23" s="21"/>
      <c r="AX23" s="21"/>
      <c r="AY23" s="21"/>
      <c r="AZ23" s="36">
        <v>569</v>
      </c>
      <c r="BA23" s="36">
        <v>633</v>
      </c>
      <c r="BB23" s="36">
        <f t="shared" si="5"/>
        <v>-34</v>
      </c>
      <c r="BC23" s="37">
        <v>565</v>
      </c>
      <c r="BD23" s="37" t="s">
        <v>106</v>
      </c>
      <c r="BE23" s="37">
        <v>-19</v>
      </c>
      <c r="BF23" s="37">
        <v>-35</v>
      </c>
      <c r="BG23" s="37">
        <f t="shared" si="6"/>
        <v>-68</v>
      </c>
      <c r="BH23" s="21"/>
      <c r="BI23"/>
      <c r="BJ23" s="36" t="b">
        <f t="shared" si="7"/>
        <v>0</v>
      </c>
      <c r="BK23" s="36" t="b">
        <f t="shared" si="8"/>
        <v>0</v>
      </c>
      <c r="BL23" s="38" t="b">
        <v>0</v>
      </c>
      <c r="BM23" s="36" t="b">
        <f t="shared" si="15"/>
        <v>0</v>
      </c>
      <c r="BN23" s="36" t="b">
        <f t="shared" si="16"/>
        <v>0</v>
      </c>
      <c r="BO23" s="21"/>
      <c r="BP23" s="21" t="b">
        <f t="shared" si="9"/>
        <v>0</v>
      </c>
      <c r="BQ23" s="21" t="b">
        <v>0</v>
      </c>
      <c r="BR23" s="21" t="b">
        <f t="shared" si="10"/>
        <v>0</v>
      </c>
      <c r="BS23" t="b">
        <v>0</v>
      </c>
      <c r="BT23"/>
      <c r="BU23" s="36" t="b">
        <f t="shared" si="11"/>
        <v>0</v>
      </c>
      <c r="BV23" s="36" t="b">
        <f t="shared" si="12"/>
        <v>0</v>
      </c>
      <c r="BW23" s="39" t="b">
        <v>0</v>
      </c>
      <c r="BX23" s="36" t="b">
        <f t="shared" si="17"/>
        <v>0</v>
      </c>
      <c r="BY23" s="36" t="b">
        <f t="shared" si="18"/>
        <v>0</v>
      </c>
      <c r="BZ23" s="21"/>
      <c r="CA23" t="b">
        <f t="shared" si="13"/>
        <v>0</v>
      </c>
      <c r="CB23" s="21" t="b">
        <v>0</v>
      </c>
      <c r="CC23" t="b">
        <f t="shared" si="14"/>
        <v>0</v>
      </c>
      <c r="CD23" t="b">
        <v>0</v>
      </c>
      <c r="CE23" s="21"/>
      <c r="CF23">
        <f aca="true" t="shared" si="20" ref="CF23:CF35">(BB23+29.6)/14.6</f>
        <v>-0.30136986301369856</v>
      </c>
      <c r="CG23">
        <f t="shared" si="19"/>
        <v>0.6770186335403712</v>
      </c>
      <c r="CH23"/>
      <c r="CI23">
        <f t="shared" si="1"/>
        <v>-0.679245283018868</v>
      </c>
      <c r="CJ23">
        <f t="shared" si="2"/>
        <v>-1.518248175182482</v>
      </c>
      <c r="CK23" s="21"/>
      <c r="CL23" s="1" t="s">
        <v>111</v>
      </c>
      <c r="CM23" s="21">
        <v>20</v>
      </c>
      <c r="CN23" s="3">
        <v>43.9</v>
      </c>
      <c r="CO23" s="21"/>
      <c r="CP23" s="21"/>
      <c r="CQ23" s="21"/>
      <c r="CR23" s="21"/>
    </row>
    <row r="24" spans="1:96" ht="12.75">
      <c r="A24" s="1" t="s">
        <v>88</v>
      </c>
      <c r="B24" s="1">
        <v>25</v>
      </c>
      <c r="C24" t="s">
        <v>114</v>
      </c>
      <c r="D24" s="2">
        <v>22695</v>
      </c>
      <c r="E24" s="4" t="s">
        <v>112</v>
      </c>
      <c r="F24" s="2">
        <v>38811</v>
      </c>
      <c r="G24" s="2" t="s">
        <v>257</v>
      </c>
      <c r="H24" s="1" t="s">
        <v>63</v>
      </c>
      <c r="I24" s="1"/>
      <c r="J24" s="1" t="s">
        <v>111</v>
      </c>
      <c r="K24" s="3">
        <v>-0.5</v>
      </c>
      <c r="L24" s="3">
        <v>1</v>
      </c>
      <c r="M24" s="1">
        <v>95</v>
      </c>
      <c r="N24" s="3">
        <v>43.4</v>
      </c>
      <c r="O24" s="3">
        <v>44.6</v>
      </c>
      <c r="P24" s="8">
        <v>98</v>
      </c>
      <c r="Q24" s="8"/>
      <c r="R24" s="8"/>
      <c r="S24" s="8">
        <v>0</v>
      </c>
      <c r="T24" s="19"/>
      <c r="U24" s="20">
        <v>43.81</v>
      </c>
      <c r="V24" s="20">
        <v>45.18</v>
      </c>
      <c r="W24" s="20">
        <v>1.1</v>
      </c>
      <c r="X24" s="20">
        <v>0.0354</v>
      </c>
      <c r="Y24" s="20">
        <v>1.4</v>
      </c>
      <c r="Z24" s="21">
        <v>0.0147</v>
      </c>
      <c r="AA24" s="21">
        <v>2.5</v>
      </c>
      <c r="AB24" s="21">
        <v>557</v>
      </c>
      <c r="AC24" s="21"/>
      <c r="AD24" s="21">
        <v>0.6471</v>
      </c>
      <c r="AE24" s="21">
        <v>0.545</v>
      </c>
      <c r="AF24" s="21">
        <v>0.9</v>
      </c>
      <c r="AG24" s="36">
        <v>551</v>
      </c>
      <c r="AH24" s="36">
        <v>620</v>
      </c>
      <c r="AI24" s="37">
        <v>548</v>
      </c>
      <c r="AJ24" s="37" t="s">
        <v>106</v>
      </c>
      <c r="AK24" s="37">
        <f t="shared" si="3"/>
        <v>-4</v>
      </c>
      <c r="AL24" s="37">
        <f>AO24-AP24</f>
        <v>-15</v>
      </c>
      <c r="AM24" s="21">
        <v>577</v>
      </c>
      <c r="AN24" s="21">
        <v>581</v>
      </c>
      <c r="AO24" s="21">
        <v>566</v>
      </c>
      <c r="AP24" s="21">
        <v>581</v>
      </c>
      <c r="AQ24" s="21"/>
      <c r="AR24" s="21"/>
      <c r="AS24" s="21"/>
      <c r="AT24" s="21"/>
      <c r="AU24" s="21"/>
      <c r="AV24" s="21"/>
      <c r="AW24" s="21"/>
      <c r="AX24" s="21"/>
      <c r="AY24" s="21"/>
      <c r="AZ24" s="36">
        <v>551</v>
      </c>
      <c r="BA24" s="36">
        <v>620</v>
      </c>
      <c r="BB24" s="36">
        <f t="shared" si="5"/>
        <v>-36</v>
      </c>
      <c r="BC24" s="37">
        <v>548</v>
      </c>
      <c r="BD24" s="37" t="s">
        <v>106</v>
      </c>
      <c r="BE24" s="37">
        <v>-4</v>
      </c>
      <c r="BF24" s="37">
        <v>-15</v>
      </c>
      <c r="BG24" s="37">
        <f t="shared" si="6"/>
        <v>-72</v>
      </c>
      <c r="BH24" s="21"/>
      <c r="BJ24" s="36" t="b">
        <f t="shared" si="7"/>
        <v>0</v>
      </c>
      <c r="BK24" s="36" t="b">
        <f t="shared" si="8"/>
        <v>0</v>
      </c>
      <c r="BL24" s="38" t="b">
        <v>0</v>
      </c>
      <c r="BM24" s="36" t="b">
        <f t="shared" si="15"/>
        <v>0</v>
      </c>
      <c r="BN24" s="36" t="b">
        <f t="shared" si="16"/>
        <v>0</v>
      </c>
      <c r="BO24" s="21"/>
      <c r="BP24" s="21" t="b">
        <f t="shared" si="9"/>
        <v>0</v>
      </c>
      <c r="BQ24" s="21" t="b">
        <v>0</v>
      </c>
      <c r="BR24" s="21" t="b">
        <f t="shared" si="10"/>
        <v>0</v>
      </c>
      <c r="BS24" t="b">
        <v>0</v>
      </c>
      <c r="BU24" s="36" t="b">
        <f t="shared" si="11"/>
        <v>0</v>
      </c>
      <c r="BV24" s="36" t="b">
        <f t="shared" si="12"/>
        <v>0</v>
      </c>
      <c r="BW24" s="39" t="b">
        <v>0</v>
      </c>
      <c r="BX24" s="36" t="b">
        <f t="shared" si="17"/>
        <v>0</v>
      </c>
      <c r="BY24" s="36" t="b">
        <f t="shared" si="18"/>
        <v>0</v>
      </c>
      <c r="BZ24" s="21"/>
      <c r="CA24" t="b">
        <f t="shared" si="13"/>
        <v>0</v>
      </c>
      <c r="CB24" s="21" t="b">
        <v>0</v>
      </c>
      <c r="CC24" t="b">
        <f t="shared" si="14"/>
        <v>0</v>
      </c>
      <c r="CD24" t="b">
        <v>0</v>
      </c>
      <c r="CE24" s="21"/>
      <c r="CF24">
        <f t="shared" si="20"/>
        <v>-0.43835616438356156</v>
      </c>
      <c r="CG24">
        <f t="shared" si="19"/>
        <v>0.14906832298136505</v>
      </c>
      <c r="CI24">
        <f t="shared" si="1"/>
        <v>0.26415094339622636</v>
      </c>
      <c r="CJ24">
        <f t="shared" si="2"/>
        <v>-0.05839416058394166</v>
      </c>
      <c r="CK24" s="21"/>
      <c r="CL24" s="1" t="s">
        <v>111</v>
      </c>
      <c r="CM24" s="21">
        <v>20</v>
      </c>
      <c r="CN24" s="3">
        <v>44.6</v>
      </c>
      <c r="CO24" s="21"/>
      <c r="CP24" s="21"/>
      <c r="CQ24" s="21"/>
      <c r="CR24" s="21"/>
    </row>
    <row r="25" spans="1:96" ht="12.75">
      <c r="A25" s="1" t="s">
        <v>89</v>
      </c>
      <c r="B25" s="1">
        <v>25</v>
      </c>
      <c r="C25" t="s">
        <v>114</v>
      </c>
      <c r="D25" s="2">
        <v>22695</v>
      </c>
      <c r="E25" s="4" t="s">
        <v>112</v>
      </c>
      <c r="F25" s="2">
        <v>38811</v>
      </c>
      <c r="G25" s="2" t="s">
        <v>257</v>
      </c>
      <c r="H25" s="1" t="s">
        <v>62</v>
      </c>
      <c r="I25" s="1"/>
      <c r="J25" s="1" t="s">
        <v>111</v>
      </c>
      <c r="K25" s="3">
        <v>-0.25</v>
      </c>
      <c r="L25" s="3">
        <v>0.75</v>
      </c>
      <c r="M25" s="1">
        <v>30</v>
      </c>
      <c r="N25" s="3">
        <v>43.3</v>
      </c>
      <c r="O25" s="3">
        <v>44.1</v>
      </c>
      <c r="P25" s="8">
        <v>79</v>
      </c>
      <c r="Q25" s="8"/>
      <c r="R25" s="8"/>
      <c r="S25" s="8">
        <v>0</v>
      </c>
      <c r="T25" s="19"/>
      <c r="U25" s="20">
        <v>43.66</v>
      </c>
      <c r="V25" s="20">
        <v>45.44</v>
      </c>
      <c r="W25" s="20">
        <v>1</v>
      </c>
      <c r="X25" s="20">
        <v>0.0366</v>
      </c>
      <c r="Y25" s="20">
        <v>1.3</v>
      </c>
      <c r="Z25" s="21">
        <v>0.0134</v>
      </c>
      <c r="AA25" s="21">
        <v>2.5</v>
      </c>
      <c r="AB25" s="21">
        <v>552</v>
      </c>
      <c r="AC25" s="21"/>
      <c r="AD25" s="21">
        <v>0.6288</v>
      </c>
      <c r="AE25" s="21">
        <v>0.5466</v>
      </c>
      <c r="AF25" s="21">
        <v>0.4</v>
      </c>
      <c r="AG25" s="36">
        <v>539</v>
      </c>
      <c r="AH25" s="36">
        <v>620</v>
      </c>
      <c r="AI25" s="37">
        <v>535</v>
      </c>
      <c r="AJ25" s="37" t="s">
        <v>103</v>
      </c>
      <c r="AK25" s="37">
        <f t="shared" si="3"/>
        <v>-13</v>
      </c>
      <c r="AL25" s="37">
        <f t="shared" si="4"/>
        <v>-25</v>
      </c>
      <c r="AM25" s="21">
        <v>569</v>
      </c>
      <c r="AN25" s="21">
        <v>582</v>
      </c>
      <c r="AO25" s="21">
        <v>560</v>
      </c>
      <c r="AP25" s="21">
        <v>585</v>
      </c>
      <c r="AQ25" s="21"/>
      <c r="AR25" s="21"/>
      <c r="AS25" s="21"/>
      <c r="AT25" s="21"/>
      <c r="AU25" s="21"/>
      <c r="AV25" s="21"/>
      <c r="AW25" s="21"/>
      <c r="AX25" s="21"/>
      <c r="AY25" s="21"/>
      <c r="AZ25" s="36">
        <v>539</v>
      </c>
      <c r="BA25" s="36">
        <v>620</v>
      </c>
      <c r="BB25" s="36">
        <f t="shared" si="5"/>
        <v>-42.5</v>
      </c>
      <c r="BC25" s="37">
        <v>535</v>
      </c>
      <c r="BD25" s="37" t="s">
        <v>103</v>
      </c>
      <c r="BE25" s="37">
        <v>-13</v>
      </c>
      <c r="BF25" s="37">
        <v>-25</v>
      </c>
      <c r="BG25" s="37">
        <f t="shared" si="6"/>
        <v>-85</v>
      </c>
      <c r="BH25" s="21"/>
      <c r="BJ25" s="36" t="b">
        <f t="shared" si="7"/>
        <v>0</v>
      </c>
      <c r="BK25" s="36" t="b">
        <f t="shared" si="8"/>
        <v>0</v>
      </c>
      <c r="BL25" s="38" t="b">
        <v>0</v>
      </c>
      <c r="BM25" s="36" t="b">
        <f t="shared" si="15"/>
        <v>0</v>
      </c>
      <c r="BN25" s="36" t="b">
        <f t="shared" si="16"/>
        <v>0</v>
      </c>
      <c r="BO25" s="21"/>
      <c r="BP25" s="21" t="b">
        <f t="shared" si="9"/>
        <v>0</v>
      </c>
      <c r="BQ25" s="21" t="b">
        <v>0</v>
      </c>
      <c r="BR25" s="21" t="b">
        <f t="shared" si="10"/>
        <v>0</v>
      </c>
      <c r="BS25" t="b">
        <v>0</v>
      </c>
      <c r="BU25" s="36" t="b">
        <f t="shared" si="11"/>
        <v>0</v>
      </c>
      <c r="BV25" s="36" t="b">
        <f t="shared" si="12"/>
        <v>0</v>
      </c>
      <c r="BW25" s="39" t="b">
        <v>0</v>
      </c>
      <c r="BX25" s="36" t="b">
        <f t="shared" si="17"/>
        <v>0</v>
      </c>
      <c r="BY25" s="36" t="b">
        <f t="shared" si="18"/>
        <v>0</v>
      </c>
      <c r="BZ25" s="21"/>
      <c r="CA25" t="b">
        <f t="shared" si="13"/>
        <v>0</v>
      </c>
      <c r="CB25" s="21" t="b">
        <v>0</v>
      </c>
      <c r="CC25" t="b">
        <f t="shared" si="14"/>
        <v>0</v>
      </c>
      <c r="CD25" t="b">
        <v>0</v>
      </c>
      <c r="CE25" s="21"/>
      <c r="CF25">
        <f t="shared" si="20"/>
        <v>-0.8835616438356164</v>
      </c>
      <c r="CG25">
        <f t="shared" si="19"/>
        <v>-0.25465838509316907</v>
      </c>
      <c r="CI25">
        <f t="shared" si="1"/>
        <v>-0.30188679245283023</v>
      </c>
      <c r="CJ25">
        <f t="shared" si="2"/>
        <v>-0.7883211678832118</v>
      </c>
      <c r="CK25" s="21"/>
      <c r="CL25" s="1" t="s">
        <v>111</v>
      </c>
      <c r="CM25" s="21">
        <v>20</v>
      </c>
      <c r="CN25" s="3">
        <v>44.1</v>
      </c>
      <c r="CO25" s="21"/>
      <c r="CP25" s="21"/>
      <c r="CQ25" s="21"/>
      <c r="CR25" s="21"/>
    </row>
    <row r="26" spans="1:96" ht="12.75">
      <c r="A26" s="1" t="s">
        <v>90</v>
      </c>
      <c r="B26" s="1">
        <v>27</v>
      </c>
      <c r="C26" t="s">
        <v>52</v>
      </c>
      <c r="D26" s="2">
        <v>28107</v>
      </c>
      <c r="E26" s="4" t="s">
        <v>109</v>
      </c>
      <c r="F26" s="2">
        <v>38811</v>
      </c>
      <c r="G26" s="2" t="s">
        <v>257</v>
      </c>
      <c r="H26" s="1" t="s">
        <v>63</v>
      </c>
      <c r="I26" s="1"/>
      <c r="J26" s="1" t="s">
        <v>111</v>
      </c>
      <c r="K26" s="3">
        <v>-3.5</v>
      </c>
      <c r="L26" s="3">
        <v>2.75</v>
      </c>
      <c r="M26" s="1">
        <v>110</v>
      </c>
      <c r="N26" s="3">
        <v>42.7</v>
      </c>
      <c r="O26" s="3">
        <v>44.5</v>
      </c>
      <c r="P26" s="8">
        <v>110</v>
      </c>
      <c r="Q26" s="8"/>
      <c r="R26" s="8"/>
      <c r="S26" s="8">
        <v>0</v>
      </c>
      <c r="T26" s="19"/>
      <c r="U26" s="20">
        <v>43.72</v>
      </c>
      <c r="V26" s="20">
        <v>46.4</v>
      </c>
      <c r="W26" s="20">
        <v>0.9</v>
      </c>
      <c r="X26" s="20">
        <v>0.0342</v>
      </c>
      <c r="Y26" s="20">
        <v>0.3</v>
      </c>
      <c r="Z26" s="21">
        <v>0.0245</v>
      </c>
      <c r="AA26" s="21">
        <v>2.5</v>
      </c>
      <c r="AB26" s="21">
        <v>524</v>
      </c>
      <c r="AC26" s="21"/>
      <c r="AD26" s="21">
        <v>0.6363</v>
      </c>
      <c r="AE26" s="21">
        <v>0.5179</v>
      </c>
      <c r="AF26" s="21">
        <v>0.2</v>
      </c>
      <c r="AG26" s="36">
        <v>543</v>
      </c>
      <c r="AH26" s="36">
        <v>632</v>
      </c>
      <c r="AI26" s="37">
        <v>540</v>
      </c>
      <c r="AJ26" s="37" t="s">
        <v>106</v>
      </c>
      <c r="AK26" s="37">
        <f>AM26-AN26</f>
        <v>20</v>
      </c>
      <c r="AL26" s="37">
        <f t="shared" si="4"/>
        <v>-2</v>
      </c>
      <c r="AM26" s="21">
        <v>563</v>
      </c>
      <c r="AN26" s="21">
        <v>543</v>
      </c>
      <c r="AO26" s="21">
        <v>554</v>
      </c>
      <c r="AP26" s="21">
        <v>556</v>
      </c>
      <c r="AQ26" s="21" t="s">
        <v>107</v>
      </c>
      <c r="AR26" s="21"/>
      <c r="AS26" s="21"/>
      <c r="AT26" s="21"/>
      <c r="AU26" s="21"/>
      <c r="AV26" s="21"/>
      <c r="AW26" s="21"/>
      <c r="AX26" s="21"/>
      <c r="AZ26" s="36">
        <v>543</v>
      </c>
      <c r="BA26" s="36">
        <v>632</v>
      </c>
      <c r="BB26" s="36">
        <f t="shared" si="5"/>
        <v>-46</v>
      </c>
      <c r="BC26" s="37">
        <v>540</v>
      </c>
      <c r="BD26" s="37" t="s">
        <v>106</v>
      </c>
      <c r="BE26" s="37">
        <v>20</v>
      </c>
      <c r="BF26" s="37">
        <v>-2</v>
      </c>
      <c r="BG26" s="37">
        <f t="shared" si="6"/>
        <v>-92</v>
      </c>
      <c r="BH26" s="21"/>
      <c r="BJ26" s="36" t="b">
        <f t="shared" si="7"/>
        <v>0</v>
      </c>
      <c r="BK26" s="36" t="b">
        <f t="shared" si="8"/>
        <v>0</v>
      </c>
      <c r="BL26" s="38" t="b">
        <v>0</v>
      </c>
      <c r="BM26" s="36" t="b">
        <f t="shared" si="15"/>
        <v>0</v>
      </c>
      <c r="BN26" s="36" t="b">
        <f t="shared" si="16"/>
        <v>0</v>
      </c>
      <c r="BO26" s="21"/>
      <c r="BP26" s="21" t="b">
        <f t="shared" si="9"/>
        <v>0</v>
      </c>
      <c r="BQ26" s="21" t="b">
        <v>0</v>
      </c>
      <c r="BR26" s="21" t="b">
        <f t="shared" si="10"/>
        <v>0</v>
      </c>
      <c r="BS26" t="b">
        <v>0</v>
      </c>
      <c r="BU26" s="36" t="b">
        <f t="shared" si="11"/>
        <v>1</v>
      </c>
      <c r="BV26" s="36" t="b">
        <f t="shared" si="12"/>
        <v>0</v>
      </c>
      <c r="BW26" s="39" t="b">
        <v>0</v>
      </c>
      <c r="BX26" s="36" t="b">
        <f t="shared" si="17"/>
        <v>0</v>
      </c>
      <c r="BY26" s="36" t="b">
        <f t="shared" si="18"/>
        <v>0</v>
      </c>
      <c r="BZ26" s="21"/>
      <c r="CA26" t="b">
        <f t="shared" si="13"/>
        <v>1</v>
      </c>
      <c r="CB26" s="21" t="b">
        <v>0</v>
      </c>
      <c r="CC26" t="b">
        <f t="shared" si="14"/>
        <v>1</v>
      </c>
      <c r="CD26" t="b">
        <v>0</v>
      </c>
      <c r="CE26" s="21"/>
      <c r="CF26">
        <f t="shared" si="20"/>
        <v>-1.1232876712328765</v>
      </c>
      <c r="CG26">
        <f t="shared" si="19"/>
        <v>-0.09937888198757905</v>
      </c>
      <c r="CI26">
        <f t="shared" si="1"/>
        <v>1.7735849056603772</v>
      </c>
      <c r="CJ26">
        <f t="shared" si="2"/>
        <v>0.8905109489051095</v>
      </c>
      <c r="CK26" s="21"/>
      <c r="CL26" s="1" t="s">
        <v>111</v>
      </c>
      <c r="CM26" s="21">
        <v>20</v>
      </c>
      <c r="CN26" s="3">
        <v>44.5</v>
      </c>
      <c r="CO26" s="21"/>
      <c r="CP26" s="21"/>
      <c r="CQ26" s="21"/>
      <c r="CR26" s="21"/>
    </row>
    <row r="27" spans="1:96" ht="12.75">
      <c r="A27" s="1" t="s">
        <v>91</v>
      </c>
      <c r="B27" s="1">
        <v>27</v>
      </c>
      <c r="C27" t="s">
        <v>52</v>
      </c>
      <c r="D27" s="2">
        <v>28107</v>
      </c>
      <c r="E27" s="4" t="s">
        <v>109</v>
      </c>
      <c r="F27" s="2">
        <v>38811</v>
      </c>
      <c r="G27" s="2" t="s">
        <v>257</v>
      </c>
      <c r="H27" s="1" t="s">
        <v>62</v>
      </c>
      <c r="I27" s="1"/>
      <c r="J27" s="1" t="s">
        <v>113</v>
      </c>
      <c r="K27" s="3">
        <v>-4.5</v>
      </c>
      <c r="L27" s="3">
        <v>3</v>
      </c>
      <c r="M27" s="1">
        <v>90</v>
      </c>
      <c r="N27" s="3">
        <v>42.4</v>
      </c>
      <c r="O27" s="3">
        <v>44.8</v>
      </c>
      <c r="P27" s="8">
        <v>83</v>
      </c>
      <c r="Q27" s="8"/>
      <c r="R27" s="8"/>
      <c r="S27" s="8">
        <v>0</v>
      </c>
      <c r="T27" s="19"/>
      <c r="U27" s="20">
        <v>43.76</v>
      </c>
      <c r="V27" s="20">
        <v>46.38</v>
      </c>
      <c r="W27" s="20">
        <v>0.8</v>
      </c>
      <c r="X27" s="20">
        <v>0.0347</v>
      </c>
      <c r="Y27" s="20">
        <v>0.8</v>
      </c>
      <c r="Z27" s="21">
        <v>0.0169</v>
      </c>
      <c r="AA27" s="21">
        <v>0.9</v>
      </c>
      <c r="AB27" s="21">
        <v>512</v>
      </c>
      <c r="AC27" s="21"/>
      <c r="AD27" s="21">
        <v>0.6068</v>
      </c>
      <c r="AE27" s="21">
        <v>0.5032</v>
      </c>
      <c r="AF27" s="21">
        <v>0.4</v>
      </c>
      <c r="AG27" s="36">
        <v>522</v>
      </c>
      <c r="AH27" s="36">
        <v>588</v>
      </c>
      <c r="AI27" s="37">
        <v>490</v>
      </c>
      <c r="AJ27" s="37" t="s">
        <v>102</v>
      </c>
      <c r="AK27" s="37">
        <f t="shared" si="3"/>
        <v>47</v>
      </c>
      <c r="AL27" s="37">
        <f t="shared" si="4"/>
        <v>28</v>
      </c>
      <c r="AM27" s="21">
        <v>551</v>
      </c>
      <c r="AN27" s="21">
        <v>504</v>
      </c>
      <c r="AO27" s="21">
        <v>544</v>
      </c>
      <c r="AP27" s="21">
        <v>516</v>
      </c>
      <c r="AQ27" s="21" t="s">
        <v>107</v>
      </c>
      <c r="AR27" s="21"/>
      <c r="AS27" s="21"/>
      <c r="AT27" s="21"/>
      <c r="AU27" s="21"/>
      <c r="AV27" s="21"/>
      <c r="AW27" s="21"/>
      <c r="AX27" s="21"/>
      <c r="AZ27" s="36">
        <v>522</v>
      </c>
      <c r="BA27" s="36">
        <v>588</v>
      </c>
      <c r="BB27" s="36">
        <f>BC27/2-BA27/2</f>
        <v>-49</v>
      </c>
      <c r="BC27" s="37">
        <v>490</v>
      </c>
      <c r="BD27" s="37" t="s">
        <v>102</v>
      </c>
      <c r="BE27" s="37">
        <v>47</v>
      </c>
      <c r="BF27" s="37">
        <v>28</v>
      </c>
      <c r="BG27" s="37">
        <f t="shared" si="6"/>
        <v>-98</v>
      </c>
      <c r="BH27" s="21"/>
      <c r="BJ27" s="36" t="b">
        <f t="shared" si="7"/>
        <v>0</v>
      </c>
      <c r="BK27" s="36" t="b">
        <f t="shared" si="8"/>
        <v>0</v>
      </c>
      <c r="BL27" s="38" t="b">
        <v>1</v>
      </c>
      <c r="BM27" s="36" t="b">
        <f t="shared" si="15"/>
        <v>0</v>
      </c>
      <c r="BN27" s="36" t="b">
        <f t="shared" si="16"/>
        <v>0</v>
      </c>
      <c r="BO27" s="21"/>
      <c r="BP27" s="21" t="b">
        <f t="shared" si="9"/>
        <v>1</v>
      </c>
      <c r="BQ27" s="21" t="b">
        <v>0</v>
      </c>
      <c r="BR27" s="21" t="b">
        <f t="shared" si="10"/>
        <v>0</v>
      </c>
      <c r="BS27" t="b">
        <v>0</v>
      </c>
      <c r="BU27" s="36" t="b">
        <f t="shared" si="11"/>
        <v>1</v>
      </c>
      <c r="BV27" s="36" t="b">
        <f t="shared" si="12"/>
        <v>1</v>
      </c>
      <c r="BW27" s="39" t="b">
        <v>1</v>
      </c>
      <c r="BX27" s="36" t="b">
        <f t="shared" si="17"/>
        <v>0</v>
      </c>
      <c r="BY27" s="36" t="b">
        <f t="shared" si="18"/>
        <v>0</v>
      </c>
      <c r="BZ27" s="21"/>
      <c r="CA27" t="b">
        <f t="shared" si="13"/>
        <v>1</v>
      </c>
      <c r="CB27" s="21" t="b">
        <v>1</v>
      </c>
      <c r="CC27" t="b">
        <f t="shared" si="14"/>
        <v>1</v>
      </c>
      <c r="CD27" s="21" t="b">
        <v>1</v>
      </c>
      <c r="CE27" s="21"/>
      <c r="CF27">
        <f t="shared" si="20"/>
        <v>-1.3287671232876712</v>
      </c>
      <c r="CG27">
        <f t="shared" si="19"/>
        <v>-1.6521739130434796</v>
      </c>
      <c r="CI27">
        <f t="shared" si="1"/>
        <v>3.4716981132075473</v>
      </c>
      <c r="CJ27">
        <f t="shared" si="2"/>
        <v>3.08029197080292</v>
      </c>
      <c r="CK27" s="21"/>
      <c r="CL27" s="1" t="s">
        <v>113</v>
      </c>
      <c r="CM27" s="21">
        <v>15</v>
      </c>
      <c r="CN27" s="3">
        <v>44.8</v>
      </c>
      <c r="CO27" s="21"/>
      <c r="CP27" s="21"/>
      <c r="CQ27" s="21"/>
      <c r="CR27" s="21"/>
    </row>
    <row r="28" spans="1:96" ht="12.75">
      <c r="A28" s="1" t="s">
        <v>92</v>
      </c>
      <c r="B28" s="1">
        <v>28</v>
      </c>
      <c r="C28" t="s">
        <v>44</v>
      </c>
      <c r="D28" s="2">
        <v>25945</v>
      </c>
      <c r="E28" s="4" t="s">
        <v>109</v>
      </c>
      <c r="F28" s="2">
        <v>38869</v>
      </c>
      <c r="G28" s="2" t="s">
        <v>257</v>
      </c>
      <c r="H28" s="1" t="s">
        <v>63</v>
      </c>
      <c r="I28" s="1"/>
      <c r="J28" s="1" t="s">
        <v>113</v>
      </c>
      <c r="K28" s="3">
        <v>-2.5</v>
      </c>
      <c r="L28" s="3">
        <v>0.5</v>
      </c>
      <c r="M28" s="1">
        <v>80</v>
      </c>
      <c r="N28" s="3">
        <v>43.7</v>
      </c>
      <c r="O28" s="3">
        <v>44.4</v>
      </c>
      <c r="P28" s="8">
        <v>80</v>
      </c>
      <c r="Q28" s="8"/>
      <c r="R28" s="8"/>
      <c r="S28" s="8">
        <v>0</v>
      </c>
      <c r="T28" s="19"/>
      <c r="U28" s="20">
        <v>44.16</v>
      </c>
      <c r="V28" s="20">
        <v>44.66</v>
      </c>
      <c r="W28" s="20">
        <v>1.8</v>
      </c>
      <c r="X28" s="20">
        <v>0.0322</v>
      </c>
      <c r="Y28" s="20">
        <v>0.2</v>
      </c>
      <c r="Z28" s="21">
        <v>0.0087</v>
      </c>
      <c r="AA28" s="21">
        <v>1.5</v>
      </c>
      <c r="AB28" s="21">
        <v>533</v>
      </c>
      <c r="AC28" s="21"/>
      <c r="AD28" s="21">
        <v>0.6129</v>
      </c>
      <c r="AE28" s="21">
        <v>0.5268</v>
      </c>
      <c r="AF28" s="21">
        <v>0.2</v>
      </c>
      <c r="AG28" s="36">
        <v>543</v>
      </c>
      <c r="AH28" s="36">
        <v>585</v>
      </c>
      <c r="AI28" s="37">
        <v>541</v>
      </c>
      <c r="AJ28" s="37" t="s">
        <v>106</v>
      </c>
      <c r="AK28" s="37">
        <f t="shared" si="3"/>
        <v>-12</v>
      </c>
      <c r="AL28" s="37">
        <f t="shared" si="4"/>
        <v>-17</v>
      </c>
      <c r="AM28" s="21">
        <v>551</v>
      </c>
      <c r="AN28" s="21">
        <v>563</v>
      </c>
      <c r="AO28" s="21">
        <v>551</v>
      </c>
      <c r="AP28" s="21">
        <v>568</v>
      </c>
      <c r="AQ28" s="21"/>
      <c r="AR28" s="21"/>
      <c r="AS28" s="21"/>
      <c r="AT28" s="21"/>
      <c r="AU28" s="21"/>
      <c r="AV28" s="21"/>
      <c r="AW28" s="21"/>
      <c r="AX28" s="21"/>
      <c r="AY28" s="21"/>
      <c r="AZ28" s="36">
        <v>543</v>
      </c>
      <c r="BA28" s="36">
        <v>585</v>
      </c>
      <c r="BB28" s="36">
        <f t="shared" si="5"/>
        <v>-22</v>
      </c>
      <c r="BC28" s="37">
        <v>541</v>
      </c>
      <c r="BD28" s="37" t="s">
        <v>106</v>
      </c>
      <c r="BE28" s="37">
        <v>-12</v>
      </c>
      <c r="BF28" s="37">
        <v>-17</v>
      </c>
      <c r="BG28" s="37">
        <f t="shared" si="6"/>
        <v>-44</v>
      </c>
      <c r="BH28" s="21"/>
      <c r="BJ28" s="36" t="b">
        <f t="shared" si="7"/>
        <v>0</v>
      </c>
      <c r="BK28" s="36" t="b">
        <f t="shared" si="8"/>
        <v>0</v>
      </c>
      <c r="BL28" s="38" t="b">
        <v>0</v>
      </c>
      <c r="BM28" s="36" t="b">
        <f t="shared" si="15"/>
        <v>0</v>
      </c>
      <c r="BN28" s="36" t="b">
        <f t="shared" si="16"/>
        <v>0</v>
      </c>
      <c r="BO28" s="21"/>
      <c r="BP28" s="21" t="b">
        <f t="shared" si="9"/>
        <v>0</v>
      </c>
      <c r="BQ28" s="21" t="b">
        <v>0</v>
      </c>
      <c r="BR28" s="21" t="b">
        <f t="shared" si="10"/>
        <v>0</v>
      </c>
      <c r="BS28" t="b">
        <v>0</v>
      </c>
      <c r="BU28" s="36" t="b">
        <f t="shared" si="11"/>
        <v>0</v>
      </c>
      <c r="BV28" s="36" t="b">
        <f t="shared" si="12"/>
        <v>0</v>
      </c>
      <c r="BW28" s="39" t="b">
        <v>0</v>
      </c>
      <c r="BX28" s="36" t="b">
        <f t="shared" si="17"/>
        <v>0</v>
      </c>
      <c r="BY28" s="36" t="b">
        <f t="shared" si="18"/>
        <v>0</v>
      </c>
      <c r="BZ28" s="21"/>
      <c r="CA28" t="b">
        <f t="shared" si="13"/>
        <v>0</v>
      </c>
      <c r="CB28" s="21" t="b">
        <v>0</v>
      </c>
      <c r="CC28" t="b">
        <f t="shared" si="14"/>
        <v>0</v>
      </c>
      <c r="CD28" t="b">
        <v>0</v>
      </c>
      <c r="CE28" s="21"/>
      <c r="CF28">
        <f t="shared" si="20"/>
        <v>0.5205479452054795</v>
      </c>
      <c r="CG28">
        <f t="shared" si="19"/>
        <v>-0.06832298136646103</v>
      </c>
      <c r="CI28">
        <f t="shared" si="1"/>
        <v>-0.23899371069182393</v>
      </c>
      <c r="CJ28">
        <f t="shared" si="2"/>
        <v>-0.20437956204379568</v>
      </c>
      <c r="CK28" s="21"/>
      <c r="CL28" s="1" t="s">
        <v>113</v>
      </c>
      <c r="CM28" s="21">
        <v>15</v>
      </c>
      <c r="CN28" s="3">
        <v>44.4</v>
      </c>
      <c r="CO28" s="21"/>
      <c r="CP28" s="21"/>
      <c r="CQ28" s="21"/>
      <c r="CR28" s="21"/>
    </row>
    <row r="29" spans="1:96" ht="12.75">
      <c r="A29" s="1" t="s">
        <v>93</v>
      </c>
      <c r="B29" s="1">
        <v>28</v>
      </c>
      <c r="C29" t="s">
        <v>44</v>
      </c>
      <c r="D29" s="2">
        <v>25945</v>
      </c>
      <c r="E29" s="4" t="s">
        <v>109</v>
      </c>
      <c r="F29" s="2">
        <v>38869</v>
      </c>
      <c r="G29" s="2" t="s">
        <v>257</v>
      </c>
      <c r="H29" s="1" t="s">
        <v>62</v>
      </c>
      <c r="I29" s="1"/>
      <c r="J29" s="1" t="s">
        <v>111</v>
      </c>
      <c r="K29" s="3">
        <v>-2</v>
      </c>
      <c r="L29" s="3">
        <v>0.5</v>
      </c>
      <c r="M29" s="1">
        <v>90</v>
      </c>
      <c r="N29" s="3">
        <v>43.7</v>
      </c>
      <c r="O29" s="3">
        <v>44.5</v>
      </c>
      <c r="P29" s="8">
        <v>109</v>
      </c>
      <c r="Q29" s="8"/>
      <c r="R29" s="8"/>
      <c r="S29" s="8">
        <v>0</v>
      </c>
      <c r="T29" s="19"/>
      <c r="U29" s="20">
        <v>44.06</v>
      </c>
      <c r="V29" s="20">
        <v>45.02</v>
      </c>
      <c r="W29" s="20">
        <v>2.5</v>
      </c>
      <c r="X29" s="20">
        <v>0.035</v>
      </c>
      <c r="Y29" s="20">
        <v>0.4</v>
      </c>
      <c r="Z29" s="21">
        <v>0.0056</v>
      </c>
      <c r="AA29" s="21">
        <v>0.8</v>
      </c>
      <c r="AB29" s="21">
        <v>546</v>
      </c>
      <c r="AC29" s="21"/>
      <c r="AD29" s="21">
        <v>0.6219</v>
      </c>
      <c r="AE29" s="21">
        <v>0.5415</v>
      </c>
      <c r="AF29" s="21">
        <v>0.4</v>
      </c>
      <c r="AG29" s="36">
        <v>546</v>
      </c>
      <c r="AH29" s="36">
        <v>604</v>
      </c>
      <c r="AI29" s="37">
        <v>544</v>
      </c>
      <c r="AJ29" s="37" t="s">
        <v>106</v>
      </c>
      <c r="AK29" s="37">
        <f t="shared" si="3"/>
        <v>-9</v>
      </c>
      <c r="AL29" s="37">
        <f t="shared" si="4"/>
        <v>-17</v>
      </c>
      <c r="AM29" s="21">
        <v>562</v>
      </c>
      <c r="AN29" s="21">
        <v>571</v>
      </c>
      <c r="AO29" s="21">
        <v>552</v>
      </c>
      <c r="AP29" s="21">
        <v>569</v>
      </c>
      <c r="AQ29" s="21"/>
      <c r="AR29" s="21"/>
      <c r="AS29" s="21"/>
      <c r="AT29" s="21"/>
      <c r="AU29" s="21"/>
      <c r="AV29" s="21"/>
      <c r="AW29" s="21"/>
      <c r="AX29" s="21"/>
      <c r="AY29" s="21"/>
      <c r="AZ29" s="36">
        <v>546</v>
      </c>
      <c r="BA29" s="36">
        <v>604</v>
      </c>
      <c r="BB29" s="36">
        <f t="shared" si="5"/>
        <v>-30</v>
      </c>
      <c r="BC29" s="37">
        <v>544</v>
      </c>
      <c r="BD29" s="37" t="s">
        <v>106</v>
      </c>
      <c r="BE29" s="37">
        <v>-9</v>
      </c>
      <c r="BF29" s="37">
        <v>-17</v>
      </c>
      <c r="BG29" s="37">
        <f t="shared" si="6"/>
        <v>-60</v>
      </c>
      <c r="BH29" s="21"/>
      <c r="BJ29" s="36" t="b">
        <f t="shared" si="7"/>
        <v>0</v>
      </c>
      <c r="BK29" s="36" t="b">
        <f t="shared" si="8"/>
        <v>0</v>
      </c>
      <c r="BL29" s="38" t="b">
        <v>0</v>
      </c>
      <c r="BM29" s="36" t="b">
        <f t="shared" si="15"/>
        <v>0</v>
      </c>
      <c r="BN29" s="36" t="b">
        <f t="shared" si="16"/>
        <v>0</v>
      </c>
      <c r="BO29" s="21"/>
      <c r="BP29" s="21" t="b">
        <f t="shared" si="9"/>
        <v>0</v>
      </c>
      <c r="BQ29" s="21" t="b">
        <v>0</v>
      </c>
      <c r="BR29" s="21" t="b">
        <f t="shared" si="10"/>
        <v>0</v>
      </c>
      <c r="BS29" t="b">
        <v>0</v>
      </c>
      <c r="BU29" s="36" t="b">
        <f t="shared" si="11"/>
        <v>0</v>
      </c>
      <c r="BV29" s="36" t="b">
        <f t="shared" si="12"/>
        <v>0</v>
      </c>
      <c r="BW29" s="39" t="b">
        <v>0</v>
      </c>
      <c r="BX29" s="36" t="b">
        <f t="shared" si="17"/>
        <v>0</v>
      </c>
      <c r="BY29" s="36" t="b">
        <f t="shared" si="18"/>
        <v>0</v>
      </c>
      <c r="BZ29" s="21"/>
      <c r="CA29" t="b">
        <f t="shared" si="13"/>
        <v>0</v>
      </c>
      <c r="CB29" s="21" t="b">
        <v>0</v>
      </c>
      <c r="CC29" t="b">
        <f t="shared" si="14"/>
        <v>0</v>
      </c>
      <c r="CD29" t="b">
        <v>0</v>
      </c>
      <c r="CE29" s="21"/>
      <c r="CF29">
        <f t="shared" si="20"/>
        <v>-0.027397260273972508</v>
      </c>
      <c r="CG29">
        <f t="shared" si="19"/>
        <v>0.024844720496892996</v>
      </c>
      <c r="CI29">
        <f t="shared" si="1"/>
        <v>-0.050314465408805076</v>
      </c>
      <c r="CJ29">
        <f t="shared" si="2"/>
        <v>-0.20437956204379568</v>
      </c>
      <c r="CK29" s="21"/>
      <c r="CL29" s="1" t="s">
        <v>111</v>
      </c>
      <c r="CM29" s="21">
        <v>20</v>
      </c>
      <c r="CN29" s="3">
        <v>44.5</v>
      </c>
      <c r="CO29" s="21"/>
      <c r="CP29" s="21"/>
      <c r="CQ29" s="21"/>
      <c r="CR29" s="21"/>
    </row>
    <row r="30" spans="1:96" s="14" customFormat="1" ht="12.75">
      <c r="A30" s="1" t="s">
        <v>94</v>
      </c>
      <c r="B30" s="1">
        <v>32</v>
      </c>
      <c r="C30" t="s">
        <v>50</v>
      </c>
      <c r="D30" s="16">
        <v>25174</v>
      </c>
      <c r="E30" s="17" t="s">
        <v>112</v>
      </c>
      <c r="F30" s="16"/>
      <c r="G30" s="16" t="s">
        <v>257</v>
      </c>
      <c r="H30" s="8" t="s">
        <v>63</v>
      </c>
      <c r="I30" s="8"/>
      <c r="J30" s="8" t="s">
        <v>110</v>
      </c>
      <c r="K30" s="18">
        <v>-6.25</v>
      </c>
      <c r="L30" s="18">
        <v>0.75</v>
      </c>
      <c r="M30" s="8">
        <v>155</v>
      </c>
      <c r="N30" s="18">
        <v>41</v>
      </c>
      <c r="O30" s="18">
        <v>41.5</v>
      </c>
      <c r="P30" s="8">
        <v>139</v>
      </c>
      <c r="Q30" s="8"/>
      <c r="R30" s="8"/>
      <c r="S30" s="8">
        <v>0</v>
      </c>
      <c r="T30" s="19"/>
      <c r="U30" s="20">
        <v>41.44</v>
      </c>
      <c r="V30" s="20">
        <v>43.56</v>
      </c>
      <c r="W30" s="20">
        <v>0.7</v>
      </c>
      <c r="X30" s="20">
        <v>0.0217</v>
      </c>
      <c r="Y30" s="20">
        <v>1.4</v>
      </c>
      <c r="Z30" s="21">
        <v>0.0102</v>
      </c>
      <c r="AA30" s="21">
        <v>0.8</v>
      </c>
      <c r="AB30" s="21">
        <v>523</v>
      </c>
      <c r="AC30" s="21"/>
      <c r="AD30" s="21">
        <v>0.5871</v>
      </c>
      <c r="AE30" s="21">
        <v>0.5174</v>
      </c>
      <c r="AF30" s="21">
        <v>0.6</v>
      </c>
      <c r="AG30" s="36">
        <v>495</v>
      </c>
      <c r="AH30" s="36">
        <v>561</v>
      </c>
      <c r="AI30" s="37">
        <v>493</v>
      </c>
      <c r="AJ30" s="37" t="s">
        <v>103</v>
      </c>
      <c r="AK30" s="37">
        <f t="shared" si="3"/>
        <v>-21</v>
      </c>
      <c r="AL30" s="37">
        <f t="shared" si="4"/>
        <v>-23</v>
      </c>
      <c r="AM30" s="21">
        <v>511</v>
      </c>
      <c r="AN30" s="21">
        <v>532</v>
      </c>
      <c r="AO30" s="21">
        <v>512</v>
      </c>
      <c r="AP30" s="21">
        <v>535</v>
      </c>
      <c r="AQ30" s="21"/>
      <c r="AR30" s="21"/>
      <c r="AS30" s="21"/>
      <c r="AT30" s="21"/>
      <c r="AU30" s="21"/>
      <c r="AV30" s="21"/>
      <c r="AW30" s="21"/>
      <c r="AX30"/>
      <c r="AY30"/>
      <c r="AZ30" s="36">
        <v>495</v>
      </c>
      <c r="BA30" s="36">
        <v>561</v>
      </c>
      <c r="BB30" s="36">
        <f t="shared" si="5"/>
        <v>-34</v>
      </c>
      <c r="BC30" s="37">
        <v>493</v>
      </c>
      <c r="BD30" s="37" t="s">
        <v>103</v>
      </c>
      <c r="BE30" s="37">
        <v>-21</v>
      </c>
      <c r="BF30" s="37">
        <v>-23</v>
      </c>
      <c r="BG30" s="37">
        <f t="shared" si="6"/>
        <v>-68</v>
      </c>
      <c r="BH30" s="21"/>
      <c r="BI30"/>
      <c r="BJ30" s="36" t="b">
        <f t="shared" si="7"/>
        <v>0</v>
      </c>
      <c r="BK30" s="36" t="b">
        <f t="shared" si="8"/>
        <v>0</v>
      </c>
      <c r="BL30" s="38" t="b">
        <v>0</v>
      </c>
      <c r="BM30" s="36" t="b">
        <f t="shared" si="15"/>
        <v>0</v>
      </c>
      <c r="BN30" s="36" t="b">
        <f t="shared" si="16"/>
        <v>0</v>
      </c>
      <c r="BO30" s="21"/>
      <c r="BP30" s="21" t="b">
        <f t="shared" si="9"/>
        <v>0</v>
      </c>
      <c r="BQ30" s="21" t="b">
        <v>0</v>
      </c>
      <c r="BR30" s="21" t="b">
        <f t="shared" si="10"/>
        <v>0</v>
      </c>
      <c r="BS30" t="b">
        <v>0</v>
      </c>
      <c r="BT30"/>
      <c r="BU30" s="36" t="b">
        <f t="shared" si="11"/>
        <v>0</v>
      </c>
      <c r="BV30" s="36" t="b">
        <f t="shared" si="12"/>
        <v>0</v>
      </c>
      <c r="BW30" s="39" t="b">
        <v>0</v>
      </c>
      <c r="BX30" s="36" t="b">
        <f t="shared" si="17"/>
        <v>0</v>
      </c>
      <c r="BY30" s="36" t="b">
        <f t="shared" si="18"/>
        <v>0</v>
      </c>
      <c r="BZ30" s="21"/>
      <c r="CA30" t="b">
        <f t="shared" si="13"/>
        <v>0</v>
      </c>
      <c r="CB30" s="21" t="b">
        <v>0</v>
      </c>
      <c r="CC30" t="b">
        <f t="shared" si="14"/>
        <v>0</v>
      </c>
      <c r="CD30" t="b">
        <v>0</v>
      </c>
      <c r="CE30" s="21"/>
      <c r="CF30">
        <f t="shared" si="20"/>
        <v>-0.30136986301369856</v>
      </c>
      <c r="CG30">
        <f t="shared" si="19"/>
        <v>-1.5590062111801255</v>
      </c>
      <c r="CH30"/>
      <c r="CI30">
        <f t="shared" si="1"/>
        <v>-0.8050314465408805</v>
      </c>
      <c r="CJ30">
        <f t="shared" si="2"/>
        <v>-0.6423357664233578</v>
      </c>
      <c r="CK30" s="21"/>
      <c r="CL30" s="8" t="s">
        <v>110</v>
      </c>
      <c r="CM30" s="21">
        <v>25</v>
      </c>
      <c r="CN30" s="18">
        <v>41.5</v>
      </c>
      <c r="CO30" s="21"/>
      <c r="CP30" s="21"/>
      <c r="CQ30" s="21"/>
      <c r="CR30" s="21"/>
    </row>
    <row r="31" spans="1:96" s="14" customFormat="1" ht="12.75">
      <c r="A31" s="1" t="s">
        <v>95</v>
      </c>
      <c r="B31" s="1">
        <v>32</v>
      </c>
      <c r="C31" t="s">
        <v>50</v>
      </c>
      <c r="D31" s="16">
        <v>25174</v>
      </c>
      <c r="E31" s="17" t="s">
        <v>112</v>
      </c>
      <c r="F31" s="16"/>
      <c r="G31" s="16" t="s">
        <v>257</v>
      </c>
      <c r="H31" s="8" t="s">
        <v>62</v>
      </c>
      <c r="I31" s="8"/>
      <c r="J31" s="8" t="s">
        <v>111</v>
      </c>
      <c r="K31" s="18">
        <v>-6.26</v>
      </c>
      <c r="L31" s="18">
        <v>0.75</v>
      </c>
      <c r="M31" s="8">
        <v>155</v>
      </c>
      <c r="N31" s="18">
        <v>41</v>
      </c>
      <c r="O31" s="18">
        <v>41.3</v>
      </c>
      <c r="P31" s="8">
        <v>14</v>
      </c>
      <c r="Q31" s="8"/>
      <c r="R31" s="8"/>
      <c r="S31" s="8">
        <v>0</v>
      </c>
      <c r="T31" s="19" t="s">
        <v>108</v>
      </c>
      <c r="U31" s="20"/>
      <c r="V31" s="20"/>
      <c r="W31" s="20"/>
      <c r="X31" s="21"/>
      <c r="Y31" s="21"/>
      <c r="Z31" s="21"/>
      <c r="AA31" s="21"/>
      <c r="AB31" s="21"/>
      <c r="AC31" s="21"/>
      <c r="AD31" s="21"/>
      <c r="AE31" s="21"/>
      <c r="AF31" s="21"/>
      <c r="AG31" s="36">
        <v>469</v>
      </c>
      <c r="AH31" s="36">
        <v>530</v>
      </c>
      <c r="AI31" s="37">
        <v>467</v>
      </c>
      <c r="AJ31" s="37" t="s">
        <v>103</v>
      </c>
      <c r="AK31" s="37">
        <f t="shared" si="3"/>
        <v>-1</v>
      </c>
      <c r="AL31" s="37">
        <f t="shared" si="4"/>
        <v>-7</v>
      </c>
      <c r="AM31" s="21">
        <v>491</v>
      </c>
      <c r="AN31" s="21">
        <v>492</v>
      </c>
      <c r="AO31" s="21">
        <v>486</v>
      </c>
      <c r="AP31" s="21">
        <v>493</v>
      </c>
      <c r="AQ31" s="21"/>
      <c r="AR31" s="21"/>
      <c r="AS31" s="21"/>
      <c r="AT31" s="21"/>
      <c r="AU31" s="21"/>
      <c r="AV31" s="21"/>
      <c r="AW31" s="21"/>
      <c r="AX31"/>
      <c r="AY31"/>
      <c r="AZ31" s="36">
        <v>469</v>
      </c>
      <c r="BA31" s="36">
        <v>530</v>
      </c>
      <c r="BB31" s="36">
        <f t="shared" si="5"/>
        <v>-31.5</v>
      </c>
      <c r="BC31" s="37">
        <v>467</v>
      </c>
      <c r="BD31" s="37" t="s">
        <v>103</v>
      </c>
      <c r="BE31" s="37">
        <v>-1</v>
      </c>
      <c r="BF31" s="37">
        <v>-7</v>
      </c>
      <c r="BG31" s="37">
        <f t="shared" si="6"/>
        <v>-63</v>
      </c>
      <c r="BH31" s="21"/>
      <c r="BI31"/>
      <c r="BJ31" s="36" t="b">
        <f t="shared" si="7"/>
        <v>0</v>
      </c>
      <c r="BK31" s="36" t="b">
        <f t="shared" si="8"/>
        <v>1</v>
      </c>
      <c r="BL31" s="38" t="b">
        <v>0</v>
      </c>
      <c r="BM31" s="36" t="b">
        <f t="shared" si="15"/>
        <v>0</v>
      </c>
      <c r="BN31" s="36" t="b">
        <f t="shared" si="16"/>
        <v>0</v>
      </c>
      <c r="BO31" s="21"/>
      <c r="BP31" s="21" t="b">
        <f t="shared" si="9"/>
        <v>1</v>
      </c>
      <c r="BQ31" s="21" t="b">
        <v>0</v>
      </c>
      <c r="BR31" s="21" t="b">
        <f t="shared" si="10"/>
        <v>1</v>
      </c>
      <c r="BS31" t="b">
        <v>0</v>
      </c>
      <c r="BT31"/>
      <c r="BU31" s="36" t="b">
        <f t="shared" si="11"/>
        <v>0</v>
      </c>
      <c r="BV31" s="36" t="b">
        <f t="shared" si="12"/>
        <v>1</v>
      </c>
      <c r="BW31" s="39" t="b">
        <v>0</v>
      </c>
      <c r="BX31" s="36" t="b">
        <f t="shared" si="17"/>
        <v>0</v>
      </c>
      <c r="BY31" s="36" t="b">
        <f t="shared" si="18"/>
        <v>0</v>
      </c>
      <c r="BZ31" s="21"/>
      <c r="CA31" t="b">
        <f t="shared" si="13"/>
        <v>1</v>
      </c>
      <c r="CB31" s="21" t="b">
        <v>0</v>
      </c>
      <c r="CC31" t="b">
        <f t="shared" si="14"/>
        <v>1</v>
      </c>
      <c r="CD31" t="b">
        <v>0</v>
      </c>
      <c r="CE31" s="21"/>
      <c r="CF31">
        <f t="shared" si="20"/>
        <v>-0.13013698630136977</v>
      </c>
      <c r="CG31">
        <f t="shared" si="19"/>
        <v>-2.366459627329194</v>
      </c>
      <c r="CH31"/>
      <c r="CI31">
        <f t="shared" si="1"/>
        <v>0.45283018867924524</v>
      </c>
      <c r="CJ31">
        <f t="shared" si="2"/>
        <v>0.5255474452554745</v>
      </c>
      <c r="CK31" s="21"/>
      <c r="CL31" s="8" t="s">
        <v>111</v>
      </c>
      <c r="CM31" s="21">
        <v>20</v>
      </c>
      <c r="CN31" s="18">
        <v>41.3</v>
      </c>
      <c r="CO31" s="21"/>
      <c r="CP31" s="21"/>
      <c r="CQ31" s="21"/>
      <c r="CR31" s="21"/>
    </row>
    <row r="32" spans="1:92" ht="12.75">
      <c r="A32" s="1" t="s">
        <v>96</v>
      </c>
      <c r="B32" s="1">
        <v>38</v>
      </c>
      <c r="C32" t="s">
        <v>59</v>
      </c>
      <c r="D32" s="16">
        <v>30388</v>
      </c>
      <c r="E32" s="17" t="s">
        <v>109</v>
      </c>
      <c r="F32" s="16"/>
      <c r="G32" s="16" t="s">
        <v>257</v>
      </c>
      <c r="H32" s="8" t="s">
        <v>63</v>
      </c>
      <c r="I32" s="8"/>
      <c r="J32" s="8" t="s">
        <v>113</v>
      </c>
      <c r="K32" s="18">
        <v>-1.25</v>
      </c>
      <c r="L32" s="18">
        <v>0.25</v>
      </c>
      <c r="M32" s="8">
        <v>100</v>
      </c>
      <c r="N32" s="18">
        <v>43.4</v>
      </c>
      <c r="O32" s="18">
        <v>43.6</v>
      </c>
      <c r="P32" s="8">
        <v>76</v>
      </c>
      <c r="Q32" s="8"/>
      <c r="R32" s="8"/>
      <c r="S32" s="8">
        <v>0</v>
      </c>
      <c r="T32" s="19"/>
      <c r="U32" s="20"/>
      <c r="V32" s="20"/>
      <c r="W32" s="20"/>
      <c r="X32" s="21"/>
      <c r="Y32" s="21"/>
      <c r="Z32" s="21"/>
      <c r="AA32" s="21"/>
      <c r="AB32" s="21"/>
      <c r="AC32" s="21"/>
      <c r="AD32" s="21"/>
      <c r="AE32" s="21"/>
      <c r="AF32" s="21"/>
      <c r="AG32" s="36">
        <v>546</v>
      </c>
      <c r="AH32" s="36">
        <v>594</v>
      </c>
      <c r="AI32" s="37">
        <v>543</v>
      </c>
      <c r="AJ32" s="37" t="s">
        <v>103</v>
      </c>
      <c r="AK32" s="37">
        <f t="shared" si="3"/>
        <v>-2</v>
      </c>
      <c r="AL32" s="37">
        <f t="shared" si="4"/>
        <v>-14</v>
      </c>
      <c r="AM32" s="21">
        <v>563</v>
      </c>
      <c r="AN32" s="21">
        <v>565</v>
      </c>
      <c r="AO32" s="21">
        <v>558</v>
      </c>
      <c r="AP32" s="21">
        <v>572</v>
      </c>
      <c r="AQ32" s="21"/>
      <c r="AR32" s="21"/>
      <c r="AS32" s="21"/>
      <c r="AT32" s="21"/>
      <c r="AU32" s="21"/>
      <c r="AV32" s="21"/>
      <c r="AW32" s="21"/>
      <c r="AX32" s="21"/>
      <c r="AY32" s="21"/>
      <c r="AZ32" s="36">
        <v>546</v>
      </c>
      <c r="BA32" s="36">
        <v>594</v>
      </c>
      <c r="BB32" s="36">
        <f t="shared" si="5"/>
        <v>-25.5</v>
      </c>
      <c r="BC32" s="37">
        <v>543</v>
      </c>
      <c r="BD32" s="37" t="s">
        <v>103</v>
      </c>
      <c r="BE32" s="37">
        <v>-2</v>
      </c>
      <c r="BF32" s="37">
        <v>-14</v>
      </c>
      <c r="BG32" s="37">
        <f t="shared" si="6"/>
        <v>-51</v>
      </c>
      <c r="BH32" s="21"/>
      <c r="BJ32" s="36" t="b">
        <f t="shared" si="7"/>
        <v>0</v>
      </c>
      <c r="BK32" s="36" t="b">
        <f t="shared" si="8"/>
        <v>0</v>
      </c>
      <c r="BL32" s="38" t="b">
        <v>0</v>
      </c>
      <c r="BM32" s="36" t="b">
        <f t="shared" si="15"/>
        <v>0</v>
      </c>
      <c r="BN32" s="36" t="b">
        <f t="shared" si="16"/>
        <v>0</v>
      </c>
      <c r="BO32" s="21"/>
      <c r="BP32" s="21" t="b">
        <f t="shared" si="9"/>
        <v>0</v>
      </c>
      <c r="BQ32" s="21" t="b">
        <v>0</v>
      </c>
      <c r="BR32" s="21" t="b">
        <f t="shared" si="10"/>
        <v>0</v>
      </c>
      <c r="BS32" t="b">
        <v>0</v>
      </c>
      <c r="BU32" s="36" t="b">
        <f t="shared" si="11"/>
        <v>0</v>
      </c>
      <c r="BV32" s="36" t="b">
        <f t="shared" si="12"/>
        <v>0</v>
      </c>
      <c r="BW32" s="39" t="b">
        <v>0</v>
      </c>
      <c r="BX32" s="36" t="b">
        <f t="shared" si="17"/>
        <v>0</v>
      </c>
      <c r="BY32" s="36" t="b">
        <f t="shared" si="18"/>
        <v>0</v>
      </c>
      <c r="BZ32" s="21"/>
      <c r="CA32" t="b">
        <f t="shared" si="13"/>
        <v>0</v>
      </c>
      <c r="CB32" s="21" t="b">
        <v>0</v>
      </c>
      <c r="CC32" t="b">
        <f t="shared" si="14"/>
        <v>0</v>
      </c>
      <c r="CD32" t="b">
        <v>0</v>
      </c>
      <c r="CE32" s="21"/>
      <c r="CF32">
        <f t="shared" si="20"/>
        <v>0.2808219178082193</v>
      </c>
      <c r="CG32">
        <f t="shared" si="19"/>
        <v>-0.006211180124225014</v>
      </c>
      <c r="CI32">
        <f t="shared" si="1"/>
        <v>0.38993710691823896</v>
      </c>
      <c r="CJ32">
        <f t="shared" si="2"/>
        <v>0.01459854014598535</v>
      </c>
      <c r="CL32" s="8" t="s">
        <v>113</v>
      </c>
      <c r="CM32" s="21">
        <v>15</v>
      </c>
      <c r="CN32" s="18">
        <v>43.6</v>
      </c>
    </row>
    <row r="33" spans="1:92" ht="12.75">
      <c r="A33" s="1" t="s">
        <v>97</v>
      </c>
      <c r="B33" s="1">
        <v>38</v>
      </c>
      <c r="C33" t="s">
        <v>59</v>
      </c>
      <c r="D33" s="16">
        <v>30388</v>
      </c>
      <c r="E33" s="17" t="s">
        <v>109</v>
      </c>
      <c r="F33" s="16"/>
      <c r="G33" s="16" t="s">
        <v>257</v>
      </c>
      <c r="H33" s="8" t="s">
        <v>62</v>
      </c>
      <c r="I33" s="8"/>
      <c r="J33" s="8" t="s">
        <v>111</v>
      </c>
      <c r="K33" s="18">
        <v>1.5</v>
      </c>
      <c r="L33" s="18">
        <v>1</v>
      </c>
      <c r="M33" s="8">
        <v>10</v>
      </c>
      <c r="N33" s="18">
        <v>43.2</v>
      </c>
      <c r="O33" s="18">
        <v>44.1</v>
      </c>
      <c r="P33" s="8">
        <v>160</v>
      </c>
      <c r="Q33" s="8"/>
      <c r="R33" s="8"/>
      <c r="S33" s="8">
        <v>0</v>
      </c>
      <c r="T33" s="19"/>
      <c r="U33" s="20"/>
      <c r="V33" s="20"/>
      <c r="W33" s="20"/>
      <c r="X33" s="21"/>
      <c r="Y33" s="21"/>
      <c r="Z33" s="21"/>
      <c r="AA33" s="21"/>
      <c r="AB33" s="21"/>
      <c r="AC33" s="21"/>
      <c r="AD33" s="21"/>
      <c r="AE33" s="21"/>
      <c r="AF33" s="21"/>
      <c r="AG33" s="36">
        <v>546</v>
      </c>
      <c r="AH33" s="36">
        <v>608</v>
      </c>
      <c r="AI33" s="37">
        <v>541</v>
      </c>
      <c r="AJ33" s="37" t="s">
        <v>106</v>
      </c>
      <c r="AK33" s="37">
        <f t="shared" si="3"/>
        <v>-10</v>
      </c>
      <c r="AL33" s="37">
        <f t="shared" si="4"/>
        <v>-28</v>
      </c>
      <c r="AM33" s="21">
        <v>563</v>
      </c>
      <c r="AN33" s="21">
        <v>573</v>
      </c>
      <c r="AO33" s="21">
        <v>553</v>
      </c>
      <c r="AP33" s="21">
        <v>581</v>
      </c>
      <c r="AQ33" s="21"/>
      <c r="AR33" s="21"/>
      <c r="AS33" s="21"/>
      <c r="AT33" s="21"/>
      <c r="AU33" s="21"/>
      <c r="AV33" s="21"/>
      <c r="AW33" s="21"/>
      <c r="AX33" s="21"/>
      <c r="AY33" s="21"/>
      <c r="AZ33" s="36">
        <v>546</v>
      </c>
      <c r="BA33" s="36">
        <v>608</v>
      </c>
      <c r="BB33" s="36">
        <f t="shared" si="5"/>
        <v>-33.5</v>
      </c>
      <c r="BC33" s="37">
        <v>541</v>
      </c>
      <c r="BD33" s="37" t="s">
        <v>106</v>
      </c>
      <c r="BE33" s="37">
        <v>-10</v>
      </c>
      <c r="BF33" s="37">
        <v>-28</v>
      </c>
      <c r="BG33" s="37">
        <f t="shared" si="6"/>
        <v>-67</v>
      </c>
      <c r="BH33" s="21"/>
      <c r="BJ33" s="36" t="b">
        <f t="shared" si="7"/>
        <v>0</v>
      </c>
      <c r="BK33" s="36" t="b">
        <f t="shared" si="8"/>
        <v>0</v>
      </c>
      <c r="BL33" s="38" t="b">
        <v>0</v>
      </c>
      <c r="BM33" s="36" t="b">
        <f t="shared" si="15"/>
        <v>0</v>
      </c>
      <c r="BN33" s="36" t="b">
        <f t="shared" si="16"/>
        <v>0</v>
      </c>
      <c r="BO33" s="21"/>
      <c r="BP33" s="21" t="b">
        <f t="shared" si="9"/>
        <v>0</v>
      </c>
      <c r="BQ33" s="21" t="b">
        <v>0</v>
      </c>
      <c r="BR33" s="21" t="b">
        <f t="shared" si="10"/>
        <v>0</v>
      </c>
      <c r="BS33" t="b">
        <v>0</v>
      </c>
      <c r="BU33" s="36" t="b">
        <f t="shared" si="11"/>
        <v>0</v>
      </c>
      <c r="BV33" s="36" t="b">
        <f t="shared" si="12"/>
        <v>0</v>
      </c>
      <c r="BW33" s="39" t="b">
        <v>0</v>
      </c>
      <c r="BX33" s="36" t="b">
        <f t="shared" si="17"/>
        <v>0</v>
      </c>
      <c r="BY33" s="36" t="b">
        <f t="shared" si="18"/>
        <v>0</v>
      </c>
      <c r="BZ33" s="21"/>
      <c r="CA33" t="b">
        <f t="shared" si="13"/>
        <v>0</v>
      </c>
      <c r="CB33" s="21" t="b">
        <v>0</v>
      </c>
      <c r="CC33" t="b">
        <f t="shared" si="14"/>
        <v>0</v>
      </c>
      <c r="CD33" t="b">
        <v>0</v>
      </c>
      <c r="CE33" s="21"/>
      <c r="CF33">
        <f t="shared" si="20"/>
        <v>-0.2671232876712328</v>
      </c>
      <c r="CG33">
        <f t="shared" si="19"/>
        <v>-0.06832298136646103</v>
      </c>
      <c r="CI33">
        <f t="shared" si="1"/>
        <v>-0.11320754716981137</v>
      </c>
      <c r="CJ33">
        <f t="shared" si="2"/>
        <v>-1.0072992700729928</v>
      </c>
      <c r="CL33" s="8" t="s">
        <v>111</v>
      </c>
      <c r="CM33" s="21">
        <v>20</v>
      </c>
      <c r="CN33" s="18">
        <v>44.1</v>
      </c>
    </row>
    <row r="34" spans="1:92" ht="12.75">
      <c r="A34" s="1" t="s">
        <v>98</v>
      </c>
      <c r="B34" s="1">
        <v>40</v>
      </c>
      <c r="C34" t="s">
        <v>58</v>
      </c>
      <c r="D34" s="16">
        <v>21808</v>
      </c>
      <c r="E34" s="17" t="s">
        <v>109</v>
      </c>
      <c r="F34" s="16"/>
      <c r="G34" s="16"/>
      <c r="H34" s="8" t="s">
        <v>63</v>
      </c>
      <c r="I34" s="8"/>
      <c r="J34" s="8" t="s">
        <v>115</v>
      </c>
      <c r="K34" s="18">
        <v>0</v>
      </c>
      <c r="L34" s="18">
        <v>0.75</v>
      </c>
      <c r="M34" s="8">
        <v>0</v>
      </c>
      <c r="N34" s="18">
        <v>40.1</v>
      </c>
      <c r="O34" s="18">
        <v>40.5</v>
      </c>
      <c r="P34" s="8">
        <v>110</v>
      </c>
      <c r="Q34" s="8"/>
      <c r="R34" s="8"/>
      <c r="S34" s="8">
        <v>0</v>
      </c>
      <c r="T34" s="19"/>
      <c r="U34" s="20"/>
      <c r="V34" s="20"/>
      <c r="W34" s="20"/>
      <c r="X34" s="21"/>
      <c r="Y34" s="21"/>
      <c r="Z34" s="21"/>
      <c r="AA34" s="21"/>
      <c r="AB34" s="21"/>
      <c r="AC34" s="21"/>
      <c r="AD34" s="21"/>
      <c r="AE34" s="21"/>
      <c r="AF34" s="21"/>
      <c r="AG34" s="36">
        <v>603</v>
      </c>
      <c r="AH34" s="36">
        <v>666</v>
      </c>
      <c r="AI34" s="37">
        <v>600</v>
      </c>
      <c r="AJ34" s="37" t="s">
        <v>103</v>
      </c>
      <c r="AK34" s="37">
        <f t="shared" si="3"/>
        <v>-10</v>
      </c>
      <c r="AL34" s="37">
        <f t="shared" si="4"/>
        <v>-14</v>
      </c>
      <c r="AM34" s="21">
        <v>629</v>
      </c>
      <c r="AN34" s="21">
        <v>639</v>
      </c>
      <c r="AO34" s="21">
        <v>627</v>
      </c>
      <c r="AP34" s="21">
        <v>641</v>
      </c>
      <c r="AQ34" s="21"/>
      <c r="AR34" s="21"/>
      <c r="AS34" s="21"/>
      <c r="AT34" s="21"/>
      <c r="AU34" s="21"/>
      <c r="AV34" s="21"/>
      <c r="AW34" s="21"/>
      <c r="AX34" s="21"/>
      <c r="AY34" s="21"/>
      <c r="AZ34" s="36">
        <v>603</v>
      </c>
      <c r="BA34" s="36">
        <v>666</v>
      </c>
      <c r="BB34" s="36">
        <f t="shared" si="5"/>
        <v>-33</v>
      </c>
      <c r="BC34" s="37">
        <v>600</v>
      </c>
      <c r="BD34" s="37" t="s">
        <v>103</v>
      </c>
      <c r="BE34" s="37">
        <v>-10</v>
      </c>
      <c r="BF34" s="37">
        <v>-14</v>
      </c>
      <c r="BG34" s="37">
        <f t="shared" si="6"/>
        <v>-66</v>
      </c>
      <c r="BH34" s="21"/>
      <c r="BJ34" s="36" t="b">
        <f t="shared" si="7"/>
        <v>0</v>
      </c>
      <c r="BK34" s="36" t="b">
        <f t="shared" si="8"/>
        <v>0</v>
      </c>
      <c r="BL34" s="38" t="b">
        <v>0</v>
      </c>
      <c r="BM34" s="36" t="b">
        <f t="shared" si="15"/>
        <v>0</v>
      </c>
      <c r="BN34" s="36" t="b">
        <f t="shared" si="16"/>
        <v>0</v>
      </c>
      <c r="BO34" s="21"/>
      <c r="BP34" s="21" t="b">
        <f t="shared" si="9"/>
        <v>0</v>
      </c>
      <c r="BQ34" s="21" t="b">
        <v>0</v>
      </c>
      <c r="BR34" s="21" t="b">
        <f t="shared" si="10"/>
        <v>0</v>
      </c>
      <c r="BS34" t="b">
        <v>0</v>
      </c>
      <c r="BU34" s="36" t="b">
        <f t="shared" si="11"/>
        <v>0</v>
      </c>
      <c r="BV34" s="36" t="b">
        <f t="shared" si="12"/>
        <v>0</v>
      </c>
      <c r="BW34" s="39" t="b">
        <v>0</v>
      </c>
      <c r="BX34" s="36" t="b">
        <f t="shared" si="17"/>
        <v>0</v>
      </c>
      <c r="BY34" s="36" t="b">
        <f t="shared" si="18"/>
        <v>0</v>
      </c>
      <c r="BZ34" s="21"/>
      <c r="CA34" t="b">
        <f t="shared" si="13"/>
        <v>0</v>
      </c>
      <c r="CB34" s="21" t="b">
        <v>0</v>
      </c>
      <c r="CC34" t="b">
        <f t="shared" si="14"/>
        <v>0</v>
      </c>
      <c r="CD34" t="b">
        <v>0</v>
      </c>
      <c r="CE34" s="21"/>
      <c r="CF34">
        <f t="shared" si="20"/>
        <v>-0.23287671232876703</v>
      </c>
      <c r="CG34">
        <f t="shared" si="19"/>
        <v>1.7639751552795015</v>
      </c>
      <c r="CI34">
        <f t="shared" si="1"/>
        <v>-0.11320754716981137</v>
      </c>
      <c r="CJ34">
        <f t="shared" si="2"/>
        <v>0.01459854014598535</v>
      </c>
      <c r="CL34" s="8" t="s">
        <v>115</v>
      </c>
      <c r="CM34" s="21">
        <v>10</v>
      </c>
      <c r="CN34" s="18">
        <v>40.5</v>
      </c>
    </row>
    <row r="35" spans="1:92" ht="12.75">
      <c r="A35" s="1" t="s">
        <v>99</v>
      </c>
      <c r="B35" s="1">
        <v>40</v>
      </c>
      <c r="C35" t="s">
        <v>58</v>
      </c>
      <c r="D35" s="16">
        <v>21808</v>
      </c>
      <c r="E35" s="17" t="s">
        <v>109</v>
      </c>
      <c r="F35" s="16"/>
      <c r="G35" s="16"/>
      <c r="H35" s="8" t="s">
        <v>62</v>
      </c>
      <c r="I35" s="8"/>
      <c r="J35" s="8" t="s">
        <v>113</v>
      </c>
      <c r="K35" s="18">
        <v>1.25</v>
      </c>
      <c r="L35" s="18">
        <v>0.25</v>
      </c>
      <c r="M35" s="8">
        <v>172</v>
      </c>
      <c r="N35" s="18">
        <v>40.4</v>
      </c>
      <c r="O35" s="18">
        <v>40.7</v>
      </c>
      <c r="P35" s="8">
        <v>131</v>
      </c>
      <c r="Q35" s="8"/>
      <c r="R35" s="8"/>
      <c r="S35" s="8">
        <v>0</v>
      </c>
      <c r="T35" s="19"/>
      <c r="U35" s="20"/>
      <c r="V35" s="20"/>
      <c r="W35" s="20"/>
      <c r="X35" s="21"/>
      <c r="Y35" s="21"/>
      <c r="Z35" s="21"/>
      <c r="AA35" s="21"/>
      <c r="AB35" s="21"/>
      <c r="AC35" s="21"/>
      <c r="AD35" s="21"/>
      <c r="AE35" s="21"/>
      <c r="AF35" s="21"/>
      <c r="AG35" s="36">
        <v>609</v>
      </c>
      <c r="AH35" s="36">
        <v>672</v>
      </c>
      <c r="AI35" s="37">
        <v>603</v>
      </c>
      <c r="AJ35" s="37" t="s">
        <v>106</v>
      </c>
      <c r="AK35" s="37">
        <f t="shared" si="3"/>
        <v>10</v>
      </c>
      <c r="AL35" s="37">
        <f t="shared" si="4"/>
        <v>-2</v>
      </c>
      <c r="AM35" s="21">
        <v>633</v>
      </c>
      <c r="AN35" s="21">
        <v>623</v>
      </c>
      <c r="AO35" s="21">
        <v>620</v>
      </c>
      <c r="AP35" s="21">
        <v>622</v>
      </c>
      <c r="AQ35" s="21"/>
      <c r="AR35" s="21"/>
      <c r="AS35" s="21"/>
      <c r="AT35" s="21"/>
      <c r="AU35" s="21"/>
      <c r="AV35" s="21"/>
      <c r="AW35" s="21"/>
      <c r="AX35" s="21"/>
      <c r="AY35" s="21"/>
      <c r="AZ35" s="36">
        <v>609</v>
      </c>
      <c r="BA35" s="36">
        <v>672</v>
      </c>
      <c r="BB35" s="36">
        <f t="shared" si="5"/>
        <v>-34.5</v>
      </c>
      <c r="BC35" s="37">
        <v>603</v>
      </c>
      <c r="BD35" s="37" t="s">
        <v>106</v>
      </c>
      <c r="BE35" s="37">
        <v>10</v>
      </c>
      <c r="BF35" s="37">
        <v>-2</v>
      </c>
      <c r="BG35" s="37">
        <f t="shared" si="6"/>
        <v>-69</v>
      </c>
      <c r="BH35" s="21"/>
      <c r="BJ35" s="36" t="b">
        <f t="shared" si="7"/>
        <v>0</v>
      </c>
      <c r="BK35" s="36" t="b">
        <f t="shared" si="8"/>
        <v>0</v>
      </c>
      <c r="BL35" s="38" t="b">
        <v>0</v>
      </c>
      <c r="BM35" s="36" t="b">
        <f t="shared" si="15"/>
        <v>0</v>
      </c>
      <c r="BN35" s="36" t="b">
        <f t="shared" si="16"/>
        <v>0</v>
      </c>
      <c r="BO35" s="21"/>
      <c r="BP35" s="21" t="b">
        <f t="shared" si="9"/>
        <v>0</v>
      </c>
      <c r="BQ35" s="21" t="b">
        <v>0</v>
      </c>
      <c r="BR35" s="21" t="b">
        <f t="shared" si="10"/>
        <v>0</v>
      </c>
      <c r="BS35" t="b">
        <v>0</v>
      </c>
      <c r="BU35" s="36" t="b">
        <f t="shared" si="11"/>
        <v>0</v>
      </c>
      <c r="BV35" s="36" t="b">
        <f t="shared" si="12"/>
        <v>0</v>
      </c>
      <c r="BW35" s="39" t="b">
        <v>0</v>
      </c>
      <c r="BX35" s="36" t="b">
        <f t="shared" si="17"/>
        <v>0</v>
      </c>
      <c r="BY35" s="36" t="b">
        <f t="shared" si="18"/>
        <v>0</v>
      </c>
      <c r="BZ35" s="21"/>
      <c r="CA35" t="b">
        <f t="shared" si="13"/>
        <v>0</v>
      </c>
      <c r="CB35" s="21" t="b">
        <v>0</v>
      </c>
      <c r="CC35" t="b">
        <f t="shared" si="14"/>
        <v>0</v>
      </c>
      <c r="CD35" t="b">
        <v>0</v>
      </c>
      <c r="CE35" s="21"/>
      <c r="CF35">
        <f t="shared" si="20"/>
        <v>-0.3356164383561643</v>
      </c>
      <c r="CG35">
        <f t="shared" si="19"/>
        <v>1.8571428571428557</v>
      </c>
      <c r="CI35">
        <f t="shared" si="1"/>
        <v>1.1446540880503144</v>
      </c>
      <c r="CJ35">
        <f t="shared" si="2"/>
        <v>0.8905109489051095</v>
      </c>
      <c r="CL35" s="8" t="s">
        <v>113</v>
      </c>
      <c r="CM35" s="21">
        <v>15</v>
      </c>
      <c r="CN35" s="18">
        <v>40.7</v>
      </c>
    </row>
    <row r="36" spans="1:92" ht="12.75">
      <c r="A36" s="1" t="s">
        <v>100</v>
      </c>
      <c r="B36" s="1">
        <v>42</v>
      </c>
      <c r="C36" t="s">
        <v>48</v>
      </c>
      <c r="D36" s="16">
        <v>17278</v>
      </c>
      <c r="E36" s="17" t="s">
        <v>112</v>
      </c>
      <c r="F36" s="16">
        <v>38806</v>
      </c>
      <c r="G36" s="16" t="s">
        <v>257</v>
      </c>
      <c r="H36" s="8" t="s">
        <v>63</v>
      </c>
      <c r="I36" s="8"/>
      <c r="J36" s="8" t="s">
        <v>111</v>
      </c>
      <c r="K36" s="18">
        <v>-7</v>
      </c>
      <c r="L36" s="18">
        <v>1</v>
      </c>
      <c r="M36" s="8">
        <v>180</v>
      </c>
      <c r="N36" s="18">
        <v>45.5</v>
      </c>
      <c r="O36" s="18">
        <v>46.6</v>
      </c>
      <c r="P36" s="8">
        <v>130</v>
      </c>
      <c r="Q36" s="8"/>
      <c r="R36" s="8"/>
      <c r="S36" s="8">
        <v>0</v>
      </c>
      <c r="T36" s="19"/>
      <c r="U36" s="20">
        <v>44.04</v>
      </c>
      <c r="V36" s="20">
        <v>47.31</v>
      </c>
      <c r="W36" s="20">
        <v>2.5</v>
      </c>
      <c r="X36" s="20">
        <v>0.022</v>
      </c>
      <c r="Y36" s="20">
        <v>1.8</v>
      </c>
      <c r="Z36" s="21">
        <v>0.0161</v>
      </c>
      <c r="AA36" s="21">
        <v>2.5</v>
      </c>
      <c r="AB36" s="21">
        <v>558</v>
      </c>
      <c r="AC36" s="21"/>
      <c r="AD36" s="21">
        <v>0.6323</v>
      </c>
      <c r="AE36" s="21">
        <v>0.5517</v>
      </c>
      <c r="AF36" s="21">
        <v>0.9</v>
      </c>
      <c r="AG36" s="36">
        <v>559</v>
      </c>
      <c r="AH36" s="36">
        <v>642</v>
      </c>
      <c r="AI36" s="37">
        <v>551</v>
      </c>
      <c r="AJ36" s="37" t="s">
        <v>102</v>
      </c>
      <c r="AK36" s="37">
        <f t="shared" si="3"/>
        <v>-47</v>
      </c>
      <c r="AL36" s="37">
        <f t="shared" si="4"/>
        <v>-8</v>
      </c>
      <c r="AM36" s="21">
        <v>558</v>
      </c>
      <c r="AN36" s="21">
        <v>605</v>
      </c>
      <c r="AO36" s="21">
        <v>578</v>
      </c>
      <c r="AP36" s="21">
        <v>586</v>
      </c>
      <c r="AQ36" s="21"/>
      <c r="AR36" s="21"/>
      <c r="AS36" s="21"/>
      <c r="AT36" s="21"/>
      <c r="AU36" s="21"/>
      <c r="AV36" s="21"/>
      <c r="AW36" s="21"/>
      <c r="AZ36" s="36">
        <v>559</v>
      </c>
      <c r="BA36" s="36">
        <v>642</v>
      </c>
      <c r="BB36" s="36">
        <f t="shared" si="5"/>
        <v>-45.5</v>
      </c>
      <c r="BC36" s="37">
        <v>551</v>
      </c>
      <c r="BD36" s="37" t="s">
        <v>102</v>
      </c>
      <c r="BE36" s="37">
        <v>-47</v>
      </c>
      <c r="BF36" s="37">
        <v>-8</v>
      </c>
      <c r="BG36" s="37">
        <f t="shared" si="6"/>
        <v>-91</v>
      </c>
      <c r="BH36" s="21"/>
      <c r="BJ36" s="36" t="b">
        <f t="shared" si="7"/>
        <v>0</v>
      </c>
      <c r="BK36" s="36" t="b">
        <f t="shared" si="8"/>
        <v>0</v>
      </c>
      <c r="BL36" s="38" t="b">
        <v>1</v>
      </c>
      <c r="BM36" s="36" t="b">
        <f t="shared" si="15"/>
        <v>1</v>
      </c>
      <c r="BN36" s="36" t="b">
        <f t="shared" si="16"/>
        <v>0</v>
      </c>
      <c r="BO36" s="21"/>
      <c r="BP36" s="21" t="b">
        <f t="shared" si="9"/>
        <v>1</v>
      </c>
      <c r="BQ36" s="21" t="b">
        <v>1</v>
      </c>
      <c r="BR36" s="21" t="b">
        <f t="shared" si="10"/>
        <v>1</v>
      </c>
      <c r="BS36" t="b">
        <v>0</v>
      </c>
      <c r="BU36" s="36" t="b">
        <f t="shared" si="11"/>
        <v>1</v>
      </c>
      <c r="BV36" s="36" t="b">
        <f t="shared" si="12"/>
        <v>0</v>
      </c>
      <c r="BW36" s="39" t="b">
        <v>1</v>
      </c>
      <c r="BX36" s="36" t="b">
        <f t="shared" si="17"/>
        <v>1</v>
      </c>
      <c r="BY36" s="36" t="b">
        <f t="shared" si="18"/>
        <v>0</v>
      </c>
      <c r="BZ36" s="21"/>
      <c r="CA36" t="b">
        <f t="shared" si="13"/>
        <v>1</v>
      </c>
      <c r="CB36" s="21" t="b">
        <v>1</v>
      </c>
      <c r="CC36" t="b">
        <f t="shared" si="14"/>
        <v>1</v>
      </c>
      <c r="CD36" s="21" t="b">
        <v>1</v>
      </c>
      <c r="CE36" s="21"/>
      <c r="CL36" s="8" t="s">
        <v>111</v>
      </c>
      <c r="CM36" s="21">
        <v>20</v>
      </c>
      <c r="CN36" s="18">
        <v>46.6</v>
      </c>
    </row>
    <row r="37" spans="1:92" ht="12.75">
      <c r="A37" s="1" t="s">
        <v>101</v>
      </c>
      <c r="B37" s="1">
        <v>42</v>
      </c>
      <c r="C37" t="s">
        <v>48</v>
      </c>
      <c r="D37" s="16">
        <v>17278</v>
      </c>
      <c r="E37" s="17" t="s">
        <v>112</v>
      </c>
      <c r="F37" s="16">
        <v>38806</v>
      </c>
      <c r="G37" s="16" t="s">
        <v>257</v>
      </c>
      <c r="H37" s="8" t="s">
        <v>62</v>
      </c>
      <c r="I37" s="8"/>
      <c r="J37" s="8" t="s">
        <v>111</v>
      </c>
      <c r="K37" s="18">
        <v>-6.5</v>
      </c>
      <c r="L37" s="18">
        <v>1.25</v>
      </c>
      <c r="M37" s="8">
        <v>180</v>
      </c>
      <c r="N37" s="18">
        <v>43.5</v>
      </c>
      <c r="O37" s="18">
        <v>46.2</v>
      </c>
      <c r="P37" s="8">
        <v>161</v>
      </c>
      <c r="Q37" s="8"/>
      <c r="R37" s="8"/>
      <c r="S37" s="8">
        <v>0</v>
      </c>
      <c r="T37" s="19"/>
      <c r="U37" s="20">
        <v>45.77</v>
      </c>
      <c r="V37" s="20">
        <v>47.4</v>
      </c>
      <c r="W37" s="20">
        <v>1.9</v>
      </c>
      <c r="X37" s="20">
        <v>0.0385</v>
      </c>
      <c r="Y37" s="20">
        <v>0.6</v>
      </c>
      <c r="Z37" s="21">
        <v>0.0103</v>
      </c>
      <c r="AA37" s="21">
        <v>1.8</v>
      </c>
      <c r="AB37" s="21">
        <v>535</v>
      </c>
      <c r="AC37" s="21"/>
      <c r="AD37" s="21">
        <v>0.606</v>
      </c>
      <c r="AE37" s="21">
        <v>0.5304</v>
      </c>
      <c r="AF37" s="21">
        <v>0.2</v>
      </c>
      <c r="AG37" s="36">
        <v>534</v>
      </c>
      <c r="AH37" s="36">
        <v>566</v>
      </c>
      <c r="AI37" s="37">
        <v>532</v>
      </c>
      <c r="AJ37" s="37" t="s">
        <v>103</v>
      </c>
      <c r="AK37" s="37">
        <f t="shared" si="3"/>
        <v>-2</v>
      </c>
      <c r="AL37" s="37">
        <f t="shared" si="4"/>
        <v>-1</v>
      </c>
      <c r="AM37" s="21">
        <v>548</v>
      </c>
      <c r="AN37" s="21">
        <v>550</v>
      </c>
      <c r="AO37" s="21">
        <v>548</v>
      </c>
      <c r="AP37" s="21">
        <v>549</v>
      </c>
      <c r="AQ37" s="21"/>
      <c r="AR37" s="21"/>
      <c r="AS37" s="21"/>
      <c r="AT37" s="21"/>
      <c r="AU37" s="21"/>
      <c r="AV37" s="21"/>
      <c r="AW37" s="21"/>
      <c r="AZ37" s="36">
        <v>534</v>
      </c>
      <c r="BA37" s="36">
        <v>566</v>
      </c>
      <c r="BB37" s="36">
        <f t="shared" si="5"/>
        <v>-17</v>
      </c>
      <c r="BC37" s="37">
        <v>532</v>
      </c>
      <c r="BD37" s="37" t="s">
        <v>103</v>
      </c>
      <c r="BE37" s="37">
        <v>-2</v>
      </c>
      <c r="BF37" s="37">
        <v>-1</v>
      </c>
      <c r="BG37" s="37">
        <f t="shared" si="6"/>
        <v>-34</v>
      </c>
      <c r="BH37" s="21"/>
      <c r="BJ37" s="36" t="b">
        <f t="shared" si="7"/>
        <v>0</v>
      </c>
      <c r="BK37" s="36" t="b">
        <f t="shared" si="8"/>
        <v>0</v>
      </c>
      <c r="BL37" s="38" t="b">
        <v>0</v>
      </c>
      <c r="BM37" s="36" t="b">
        <f t="shared" si="15"/>
        <v>0</v>
      </c>
      <c r="BN37" s="36" t="b">
        <f t="shared" si="16"/>
        <v>0</v>
      </c>
      <c r="BO37" s="21"/>
      <c r="BP37" s="21" t="b">
        <f t="shared" si="9"/>
        <v>0</v>
      </c>
      <c r="BQ37" s="21" t="b">
        <v>0</v>
      </c>
      <c r="BR37" s="21" t="b">
        <f t="shared" si="10"/>
        <v>0</v>
      </c>
      <c r="BS37" t="b">
        <v>0</v>
      </c>
      <c r="BU37" s="36" t="b">
        <f t="shared" si="11"/>
        <v>0</v>
      </c>
      <c r="BV37" s="36" t="b">
        <f t="shared" si="12"/>
        <v>0</v>
      </c>
      <c r="BW37" s="39" t="b">
        <v>0</v>
      </c>
      <c r="BX37" s="36" t="b">
        <f t="shared" si="17"/>
        <v>0</v>
      </c>
      <c r="BY37" s="36" t="b">
        <f t="shared" si="18"/>
        <v>0</v>
      </c>
      <c r="CA37" t="b">
        <f t="shared" si="13"/>
        <v>0</v>
      </c>
      <c r="CB37" s="21" t="b">
        <v>0</v>
      </c>
      <c r="CC37" t="b">
        <f t="shared" si="14"/>
        <v>0</v>
      </c>
      <c r="CD37" t="b">
        <v>0</v>
      </c>
      <c r="CL37" s="8" t="s">
        <v>111</v>
      </c>
      <c r="CM37" s="21">
        <v>20</v>
      </c>
      <c r="CN37" s="18">
        <v>46.2</v>
      </c>
    </row>
    <row r="38" spans="54:75" ht="12.75">
      <c r="BB38" s="21"/>
      <c r="BC38" s="9"/>
      <c r="BD38" s="9"/>
      <c r="BE38" s="9"/>
      <c r="BF38" s="9"/>
      <c r="BG38" s="9"/>
      <c r="BO38" s="21"/>
      <c r="BP38" s="21"/>
      <c r="BQ38" s="21"/>
      <c r="BR38" s="21"/>
      <c r="BS38" s="21"/>
      <c r="BT38" s="21"/>
      <c r="BU38" s="21"/>
      <c r="BV38" s="21"/>
      <c r="BW38" s="21"/>
    </row>
    <row r="39" spans="35:92" ht="12.75">
      <c r="AI39" s="9">
        <f>AVERAGE(AI2:AI37)</f>
        <v>543.1666666666666</v>
      </c>
      <c r="AJ39" s="42">
        <v>20</v>
      </c>
      <c r="AK39" s="9">
        <f>AVERAGE(AK2:AK37)</f>
        <v>-8.222222222222221</v>
      </c>
      <c r="AL39" s="9">
        <f>AVERAGE(AL2:AL37)</f>
        <v>-14.194444444444445</v>
      </c>
      <c r="BB39" s="21">
        <f>AVERAGE(BB2:BB37)</f>
        <v>-32</v>
      </c>
      <c r="BC39" s="9">
        <f>AVERAGE(BC2:BC37)</f>
        <v>543.1666666666666</v>
      </c>
      <c r="BD39" s="42">
        <v>20</v>
      </c>
      <c r="BE39" s="9">
        <f>AVERAGE(BE2:BE37)</f>
        <v>-8.222222222222221</v>
      </c>
      <c r="BF39" s="9">
        <f>AVERAGE(BF2:BF37)</f>
        <v>-14.194444444444445</v>
      </c>
      <c r="BG39" s="9">
        <f>AVERAGE(BG2:BG37)</f>
        <v>-64</v>
      </c>
      <c r="BH39" t="s">
        <v>200</v>
      </c>
      <c r="BI39" t="s">
        <v>201</v>
      </c>
      <c r="BJ39">
        <f>COUNTIF(BJ2:BJ37,"TRUE")</f>
        <v>0</v>
      </c>
      <c r="BK39">
        <f>COUNTIF(BK2:BK37,"TRUE")</f>
        <v>1</v>
      </c>
      <c r="BL39">
        <f aca="true" t="shared" si="21" ref="BL39:CD39">COUNTIF(BL2:BL37,"TRUE")</f>
        <v>7</v>
      </c>
      <c r="BM39">
        <f t="shared" si="21"/>
        <v>1</v>
      </c>
      <c r="BN39">
        <f t="shared" si="21"/>
        <v>0</v>
      </c>
      <c r="BP39">
        <f t="shared" si="21"/>
        <v>8</v>
      </c>
      <c r="BQ39">
        <f t="shared" si="21"/>
        <v>1</v>
      </c>
      <c r="BR39">
        <f t="shared" si="21"/>
        <v>2</v>
      </c>
      <c r="BS39">
        <f t="shared" si="21"/>
        <v>0</v>
      </c>
      <c r="BU39">
        <f t="shared" si="21"/>
        <v>3</v>
      </c>
      <c r="BV39">
        <f t="shared" si="21"/>
        <v>2</v>
      </c>
      <c r="BW39">
        <f t="shared" si="21"/>
        <v>7</v>
      </c>
      <c r="BX39">
        <f t="shared" si="21"/>
        <v>1</v>
      </c>
      <c r="BY39">
        <f t="shared" si="21"/>
        <v>2</v>
      </c>
      <c r="CA39">
        <f t="shared" si="21"/>
        <v>10</v>
      </c>
      <c r="CB39">
        <f t="shared" si="21"/>
        <v>3</v>
      </c>
      <c r="CC39">
        <f t="shared" si="21"/>
        <v>6</v>
      </c>
      <c r="CD39">
        <f t="shared" si="21"/>
        <v>2</v>
      </c>
      <c r="CM39">
        <f>AVERAGE(CM2:CM37)</f>
        <v>19.02777777777778</v>
      </c>
      <c r="CN39" s="47">
        <f>AVERAGE(CN2:CN37)</f>
        <v>43.86666666666665</v>
      </c>
    </row>
    <row r="40" spans="35:92" ht="12.75">
      <c r="AI40" s="9">
        <f>STDEV(AI2:AI37)</f>
        <v>32.1767440419763</v>
      </c>
      <c r="AJ40" s="9" t="s">
        <v>103</v>
      </c>
      <c r="AK40" s="9">
        <f>STDEV(AK2:AK37)</f>
        <v>15.856699550502956</v>
      </c>
      <c r="AL40" s="9">
        <f>STDEV(AL2:AL37)</f>
        <v>13.746312636889614</v>
      </c>
      <c r="BB40" s="21">
        <f>STDEV(BB2:BB37)</f>
        <v>7.628892449104261</v>
      </c>
      <c r="BC40" s="9">
        <f>STDEV(BC2:BC37)</f>
        <v>32.1767440419763</v>
      </c>
      <c r="BD40" s="9" t="s">
        <v>103</v>
      </c>
      <c r="BE40" s="9">
        <f>STDEV(BE2:BE37)</f>
        <v>15.856699550502956</v>
      </c>
      <c r="BF40" s="9">
        <f>STDEV(BF2:BF37)</f>
        <v>13.746312636889614</v>
      </c>
      <c r="BG40" s="9">
        <f>STDEV(BG2:BG37)</f>
        <v>15.257784898208522</v>
      </c>
      <c r="BH40" t="s">
        <v>202</v>
      </c>
      <c r="BI40" t="s">
        <v>203</v>
      </c>
      <c r="BJ40">
        <f>COUNTIF(BJ2:BJ37,"FALSE")</f>
        <v>36</v>
      </c>
      <c r="BK40">
        <f>COUNTIF(BK2:BK37,"FALSE")</f>
        <v>35</v>
      </c>
      <c r="BL40">
        <f aca="true" t="shared" si="22" ref="BL40:CD40">COUNTIF(BL2:BL37,"FALSE")</f>
        <v>29</v>
      </c>
      <c r="BM40">
        <f t="shared" si="22"/>
        <v>35</v>
      </c>
      <c r="BN40">
        <f t="shared" si="22"/>
        <v>36</v>
      </c>
      <c r="BP40">
        <f t="shared" si="22"/>
        <v>28</v>
      </c>
      <c r="BQ40">
        <f t="shared" si="22"/>
        <v>35</v>
      </c>
      <c r="BR40">
        <f t="shared" si="22"/>
        <v>34</v>
      </c>
      <c r="BS40">
        <f t="shared" si="22"/>
        <v>36</v>
      </c>
      <c r="BU40">
        <f t="shared" si="22"/>
        <v>33</v>
      </c>
      <c r="BV40">
        <f t="shared" si="22"/>
        <v>34</v>
      </c>
      <c r="BW40">
        <f t="shared" si="22"/>
        <v>29</v>
      </c>
      <c r="BX40">
        <f t="shared" si="22"/>
        <v>35</v>
      </c>
      <c r="BY40">
        <f t="shared" si="22"/>
        <v>34</v>
      </c>
      <c r="CA40">
        <f t="shared" si="22"/>
        <v>26</v>
      </c>
      <c r="CB40">
        <f t="shared" si="22"/>
        <v>33</v>
      </c>
      <c r="CC40">
        <f t="shared" si="22"/>
        <v>30</v>
      </c>
      <c r="CD40">
        <f t="shared" si="22"/>
        <v>34</v>
      </c>
      <c r="CM40">
        <f>STDEV(CM2:CM37)</f>
        <v>3.5495360752084717</v>
      </c>
      <c r="CN40">
        <f>STDEV(CN2:CN37)</f>
        <v>1.4884315810373079</v>
      </c>
    </row>
    <row r="41" spans="36:59" ht="12.75">
      <c r="AJ41" s="42">
        <v>9</v>
      </c>
      <c r="BB41" s="21"/>
      <c r="BC41" s="9"/>
      <c r="BD41" s="42">
        <v>9</v>
      </c>
      <c r="BE41" s="9"/>
      <c r="BF41" s="9"/>
      <c r="BG41" s="9"/>
    </row>
    <row r="42" spans="36:59" ht="12.75">
      <c r="AJ42" s="9" t="s">
        <v>106</v>
      </c>
      <c r="BB42" s="21"/>
      <c r="BC42" s="9"/>
      <c r="BD42" s="9" t="s">
        <v>106</v>
      </c>
      <c r="BE42" s="9"/>
      <c r="BF42" s="9"/>
      <c r="BG42" s="9"/>
    </row>
    <row r="43" spans="36:59" ht="12.75">
      <c r="AJ43" s="42">
        <v>7</v>
      </c>
      <c r="BB43" s="21"/>
      <c r="BC43" s="9"/>
      <c r="BD43" s="42">
        <v>7</v>
      </c>
      <c r="BE43" s="9"/>
      <c r="BF43" s="9"/>
      <c r="BG43" s="9"/>
    </row>
    <row r="44" spans="36:59" ht="12.75">
      <c r="AJ44" s="9" t="s">
        <v>102</v>
      </c>
      <c r="BB44" s="21"/>
      <c r="BC44" s="9"/>
      <c r="BD44" s="9" t="s">
        <v>102</v>
      </c>
      <c r="BE44" s="9"/>
      <c r="BF44" s="9"/>
      <c r="BG44" s="9"/>
    </row>
    <row r="46" spans="50:59" ht="12.75">
      <c r="AX46" t="s">
        <v>195</v>
      </c>
      <c r="AY46" t="s">
        <v>204</v>
      </c>
      <c r="BB46">
        <f>BB39-2.33*BB40</f>
        <v>-49.77531940641293</v>
      </c>
      <c r="BC46">
        <f>BC39-2.33*BC40</f>
        <v>468.19485304886183</v>
      </c>
      <c r="BE46">
        <f>BE39-2.33*BE40</f>
        <v>-45.16833217489411</v>
      </c>
      <c r="BF46">
        <f>BF39-2.33*BF40</f>
        <v>-46.223352888397244</v>
      </c>
      <c r="BG46">
        <f>BG39-2.33*BG40</f>
        <v>-99.55063881282587</v>
      </c>
    </row>
    <row r="48" spans="50:59" ht="12.75">
      <c r="AX48" t="s">
        <v>205</v>
      </c>
      <c r="AY48" t="s">
        <v>206</v>
      </c>
      <c r="BB48">
        <f>BB39-1.65*BB40</f>
        <v>-44.58767254102203</v>
      </c>
      <c r="BC48">
        <f>BC39-1.65*BC40</f>
        <v>490.0750389974057</v>
      </c>
      <c r="BE48">
        <f>BE39-1.65*BE40</f>
        <v>-34.385776480552096</v>
      </c>
      <c r="BF48">
        <f>BF39-1.65*BF40</f>
        <v>-36.87586029531231</v>
      </c>
      <c r="BG48">
        <f>BG39-1.65*BG40</f>
        <v>-89.17534508204406</v>
      </c>
    </row>
  </sheetData>
  <printOptions/>
  <pageMargins left="0.75" right="0.75" top="1" bottom="1" header="0.5" footer="0.5"/>
  <pageSetup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4"/>
  <sheetViews>
    <sheetView workbookViewId="0" topLeftCell="A7">
      <selection activeCell="A1" sqref="A1:AS1"/>
    </sheetView>
  </sheetViews>
  <sheetFormatPr defaultColWidth="9.140625" defaultRowHeight="12.75"/>
  <cols>
    <col min="3" max="3" width="23.28125" style="0" customWidth="1"/>
  </cols>
  <sheetData>
    <row r="1" spans="1:45" ht="90">
      <c r="A1" s="5" t="s">
        <v>64</v>
      </c>
      <c r="B1" s="5" t="s">
        <v>65</v>
      </c>
      <c r="C1" s="5" t="s">
        <v>40</v>
      </c>
      <c r="D1" s="5" t="s">
        <v>0</v>
      </c>
      <c r="E1" s="6" t="s">
        <v>8</v>
      </c>
      <c r="F1" s="11" t="s">
        <v>7</v>
      </c>
      <c r="G1" s="11" t="s">
        <v>60</v>
      </c>
      <c r="H1" s="5" t="s">
        <v>117</v>
      </c>
      <c r="I1" s="5" t="s">
        <v>104</v>
      </c>
      <c r="J1" s="5" t="s">
        <v>4</v>
      </c>
      <c r="K1" s="12" t="s">
        <v>10</v>
      </c>
      <c r="L1" s="12" t="s">
        <v>11</v>
      </c>
      <c r="M1" s="5" t="s">
        <v>12</v>
      </c>
      <c r="N1" s="12" t="s">
        <v>223</v>
      </c>
      <c r="O1" s="12" t="s">
        <v>224</v>
      </c>
      <c r="P1" s="5" t="s">
        <v>225</v>
      </c>
      <c r="Q1" s="5" t="s">
        <v>226</v>
      </c>
      <c r="R1" s="5" t="s">
        <v>42</v>
      </c>
      <c r="S1" s="5" t="s">
        <v>41</v>
      </c>
      <c r="T1" s="13" t="s">
        <v>6</v>
      </c>
      <c r="U1" s="13" t="s">
        <v>227</v>
      </c>
      <c r="V1" s="13" t="s">
        <v>228</v>
      </c>
      <c r="W1" s="13" t="s">
        <v>229</v>
      </c>
      <c r="X1" s="13" t="s">
        <v>230</v>
      </c>
      <c r="Y1" s="13" t="s">
        <v>231</v>
      </c>
      <c r="Z1" s="13" t="s">
        <v>232</v>
      </c>
      <c r="AA1" s="44" t="s">
        <v>233</v>
      </c>
      <c r="AB1" s="44" t="s">
        <v>234</v>
      </c>
      <c r="AC1" s="44" t="s">
        <v>235</v>
      </c>
      <c r="AD1" s="22" t="s">
        <v>16</v>
      </c>
      <c r="AE1" s="25" t="s">
        <v>18</v>
      </c>
      <c r="AF1" s="25" t="s">
        <v>19</v>
      </c>
      <c r="AG1" s="25" t="s">
        <v>20</v>
      </c>
      <c r="AH1" s="25" t="s">
        <v>30</v>
      </c>
      <c r="AI1" s="25" t="s">
        <v>21</v>
      </c>
      <c r="AJ1" s="25" t="s">
        <v>22</v>
      </c>
      <c r="AK1" s="25" t="s">
        <v>23</v>
      </c>
      <c r="AL1" s="25" t="s">
        <v>24</v>
      </c>
      <c r="AM1" s="22" t="s">
        <v>104</v>
      </c>
      <c r="AN1" s="22" t="s">
        <v>31</v>
      </c>
      <c r="AO1" s="22" t="s">
        <v>32</v>
      </c>
      <c r="AP1" s="22" t="s">
        <v>38</v>
      </c>
      <c r="AQ1" s="22" t="s">
        <v>33</v>
      </c>
      <c r="AR1" s="22" t="s">
        <v>34</v>
      </c>
      <c r="AS1" s="22" t="s">
        <v>35</v>
      </c>
    </row>
    <row r="2" spans="1:45" ht="12.75">
      <c r="A2" s="1"/>
      <c r="B2" s="1">
        <v>107</v>
      </c>
      <c r="C2" s="26" t="s">
        <v>136</v>
      </c>
      <c r="D2" s="2">
        <v>26025</v>
      </c>
      <c r="E2" s="17"/>
      <c r="F2" s="16">
        <v>38783</v>
      </c>
      <c r="G2" s="16"/>
      <c r="H2" s="8" t="s">
        <v>118</v>
      </c>
      <c r="I2" s="8"/>
      <c r="J2" s="8" t="s">
        <v>111</v>
      </c>
      <c r="K2" s="18">
        <v>0</v>
      </c>
      <c r="L2" s="18">
        <v>-0.75</v>
      </c>
      <c r="M2" s="17">
        <v>170</v>
      </c>
      <c r="N2" s="18">
        <v>7.74</v>
      </c>
      <c r="O2" s="18">
        <v>7.35</v>
      </c>
      <c r="P2" s="8">
        <v>105</v>
      </c>
      <c r="Q2" s="8">
        <v>7.55</v>
      </c>
      <c r="R2" s="8"/>
      <c r="S2" s="8">
        <v>0</v>
      </c>
      <c r="T2" s="19"/>
      <c r="U2" s="19" t="s">
        <v>236</v>
      </c>
      <c r="V2" s="19"/>
      <c r="W2" s="19"/>
      <c r="X2" s="19"/>
      <c r="Y2" s="19"/>
      <c r="Z2" s="19"/>
      <c r="AA2" s="20"/>
      <c r="AB2" s="20"/>
      <c r="AC2" s="20"/>
      <c r="AD2" s="21"/>
      <c r="AE2" s="21">
        <v>520</v>
      </c>
      <c r="AF2" s="21">
        <v>616</v>
      </c>
      <c r="AG2" s="21">
        <v>515</v>
      </c>
      <c r="AH2" t="s">
        <v>120</v>
      </c>
      <c r="AI2" s="24">
        <v>569</v>
      </c>
      <c r="AJ2" s="24">
        <v>574</v>
      </c>
      <c r="AK2" s="24">
        <v>546</v>
      </c>
      <c r="AL2" s="24">
        <v>578</v>
      </c>
      <c r="AM2" s="21"/>
      <c r="AN2" s="21"/>
      <c r="AO2" s="21"/>
      <c r="AP2" s="21"/>
      <c r="AQ2" s="21"/>
      <c r="AR2" s="21"/>
      <c r="AS2" s="21"/>
    </row>
    <row r="3" spans="1:45" ht="12.75">
      <c r="A3" s="1"/>
      <c r="B3" s="1">
        <v>102</v>
      </c>
      <c r="C3" t="s">
        <v>121</v>
      </c>
      <c r="D3" s="2" t="s">
        <v>124</v>
      </c>
      <c r="E3" s="4"/>
      <c r="F3" s="2" t="s">
        <v>123</v>
      </c>
      <c r="G3" s="2"/>
      <c r="H3" s="1" t="s">
        <v>122</v>
      </c>
      <c r="I3" s="1"/>
      <c r="J3" s="1" t="s">
        <v>111</v>
      </c>
      <c r="K3" s="3">
        <v>-1.25</v>
      </c>
      <c r="L3" s="3">
        <v>-2.75</v>
      </c>
      <c r="M3" s="4">
        <v>175</v>
      </c>
      <c r="N3" s="3">
        <v>7.78</v>
      </c>
      <c r="O3" s="3">
        <v>7.28</v>
      </c>
      <c r="P3" s="1">
        <v>80</v>
      </c>
      <c r="Q3" s="1">
        <v>7.53</v>
      </c>
      <c r="R3" s="1"/>
      <c r="S3" s="1">
        <v>1</v>
      </c>
      <c r="T3" s="10"/>
      <c r="U3" s="10">
        <v>6.06</v>
      </c>
      <c r="V3" s="10">
        <v>80</v>
      </c>
      <c r="W3" s="10">
        <v>7.05</v>
      </c>
      <c r="X3" s="10">
        <v>87</v>
      </c>
      <c r="Y3" s="10">
        <v>6.74</v>
      </c>
      <c r="Z3" s="10">
        <v>1.4</v>
      </c>
      <c r="AA3" s="20"/>
      <c r="AB3" s="20"/>
      <c r="AC3" s="20"/>
      <c r="AD3" s="21"/>
      <c r="AE3" s="21">
        <v>472</v>
      </c>
      <c r="AF3" s="21">
        <v>555</v>
      </c>
      <c r="AG3" s="21">
        <v>468</v>
      </c>
      <c r="AH3" s="21" t="s">
        <v>120</v>
      </c>
      <c r="AI3" s="24">
        <v>504</v>
      </c>
      <c r="AJ3" s="24">
        <v>510</v>
      </c>
      <c r="AK3" s="24">
        <v>489</v>
      </c>
      <c r="AL3" s="24">
        <v>521</v>
      </c>
      <c r="AM3" s="21"/>
      <c r="AN3" s="21"/>
      <c r="AO3" s="21"/>
      <c r="AP3" s="21"/>
      <c r="AQ3" s="21"/>
      <c r="AR3" s="21"/>
      <c r="AS3" s="21"/>
    </row>
    <row r="4" spans="1:45" ht="12.75">
      <c r="A4" s="1"/>
      <c r="B4" s="1">
        <v>107</v>
      </c>
      <c r="C4" s="26" t="s">
        <v>136</v>
      </c>
      <c r="D4" s="2">
        <v>26025</v>
      </c>
      <c r="E4" s="17"/>
      <c r="F4" s="16">
        <v>38783</v>
      </c>
      <c r="G4" s="16"/>
      <c r="H4" s="8" t="s">
        <v>122</v>
      </c>
      <c r="I4" s="8"/>
      <c r="J4" s="8" t="s">
        <v>111</v>
      </c>
      <c r="K4" s="18">
        <v>0.25</v>
      </c>
      <c r="L4" s="18">
        <v>-1</v>
      </c>
      <c r="M4" s="17">
        <v>175</v>
      </c>
      <c r="N4" s="18">
        <v>7.76</v>
      </c>
      <c r="O4" s="18">
        <v>7.26</v>
      </c>
      <c r="P4" s="8">
        <v>85</v>
      </c>
      <c r="Q4" s="8">
        <v>7.51</v>
      </c>
      <c r="R4" s="8"/>
      <c r="S4" s="8">
        <v>1</v>
      </c>
      <c r="T4" s="19"/>
      <c r="U4" s="19"/>
      <c r="V4" s="19"/>
      <c r="W4" s="19"/>
      <c r="X4" s="19"/>
      <c r="Y4" s="19"/>
      <c r="Z4" s="19"/>
      <c r="AA4" s="20"/>
      <c r="AB4" s="20"/>
      <c r="AC4" s="20"/>
      <c r="AD4" s="21"/>
      <c r="AE4" s="21">
        <v>524</v>
      </c>
      <c r="AF4" s="21">
        <v>609</v>
      </c>
      <c r="AG4" s="21">
        <v>513</v>
      </c>
      <c r="AH4" t="s">
        <v>120</v>
      </c>
      <c r="AI4" s="24">
        <v>530</v>
      </c>
      <c r="AJ4" s="24">
        <v>582</v>
      </c>
      <c r="AK4" s="24">
        <v>534</v>
      </c>
      <c r="AL4" s="24">
        <v>581</v>
      </c>
      <c r="AM4" s="21"/>
      <c r="AN4" s="21"/>
      <c r="AO4" s="21"/>
      <c r="AP4" s="21"/>
      <c r="AQ4" s="21"/>
      <c r="AR4" s="21"/>
      <c r="AS4" s="21"/>
    </row>
    <row r="5" spans="1:45" ht="12.75">
      <c r="A5" s="1"/>
      <c r="B5" s="1">
        <v>108</v>
      </c>
      <c r="C5" s="26" t="s">
        <v>137</v>
      </c>
      <c r="D5" s="2" t="s">
        <v>138</v>
      </c>
      <c r="E5" s="17"/>
      <c r="F5" s="16" t="s">
        <v>133</v>
      </c>
      <c r="G5" s="16"/>
      <c r="H5" s="8" t="s">
        <v>118</v>
      </c>
      <c r="I5" s="8"/>
      <c r="J5" s="8" t="s">
        <v>111</v>
      </c>
      <c r="K5" s="18">
        <v>-0.5</v>
      </c>
      <c r="L5" s="18">
        <v>-1</v>
      </c>
      <c r="M5" s="17">
        <v>30</v>
      </c>
      <c r="N5" s="18">
        <v>7.6</v>
      </c>
      <c r="O5" s="18">
        <v>7.17</v>
      </c>
      <c r="P5" s="8">
        <v>125</v>
      </c>
      <c r="Q5" s="8">
        <v>7.39</v>
      </c>
      <c r="R5" s="8"/>
      <c r="S5" s="8">
        <v>1</v>
      </c>
      <c r="T5" s="19"/>
      <c r="U5" s="19">
        <v>7.39</v>
      </c>
      <c r="V5" s="19">
        <v>22</v>
      </c>
      <c r="W5" s="19">
        <v>6.63</v>
      </c>
      <c r="X5" s="19">
        <v>112</v>
      </c>
      <c r="Y5" s="19">
        <v>6.34</v>
      </c>
      <c r="Z5" s="19">
        <v>1.35</v>
      </c>
      <c r="AA5" s="20"/>
      <c r="AB5" s="20"/>
      <c r="AC5" s="20"/>
      <c r="AD5" s="21"/>
      <c r="AE5" s="21">
        <v>442</v>
      </c>
      <c r="AF5" s="21">
        <v>516</v>
      </c>
      <c r="AG5" s="21">
        <v>434</v>
      </c>
      <c r="AH5" t="s">
        <v>120</v>
      </c>
      <c r="AI5" s="24">
        <v>476</v>
      </c>
      <c r="AJ5" s="24">
        <v>480</v>
      </c>
      <c r="AK5" s="24">
        <v>453</v>
      </c>
      <c r="AL5" s="24">
        <v>487</v>
      </c>
      <c r="AM5" s="21"/>
      <c r="AN5" s="21"/>
      <c r="AO5" s="21"/>
      <c r="AP5" s="21"/>
      <c r="AQ5" s="21"/>
      <c r="AR5" s="21"/>
      <c r="AS5" s="21"/>
    </row>
    <row r="6" spans="1:45" ht="12.75">
      <c r="A6" s="1"/>
      <c r="B6" s="1">
        <v>112</v>
      </c>
      <c r="C6" s="26" t="s">
        <v>146</v>
      </c>
      <c r="D6" s="2" t="s">
        <v>147</v>
      </c>
      <c r="E6" s="4"/>
      <c r="F6" s="2" t="s">
        <v>127</v>
      </c>
      <c r="G6" s="2"/>
      <c r="H6" s="1" t="s">
        <v>118</v>
      </c>
      <c r="I6" s="1"/>
      <c r="J6" s="1" t="s">
        <v>237</v>
      </c>
      <c r="K6" s="3">
        <v>-5.75</v>
      </c>
      <c r="L6" s="3">
        <v>-4.5</v>
      </c>
      <c r="M6" s="4">
        <v>75</v>
      </c>
      <c r="N6" s="3">
        <v>7.89</v>
      </c>
      <c r="O6" s="3">
        <v>7.23</v>
      </c>
      <c r="P6" s="8">
        <v>155</v>
      </c>
      <c r="Q6" s="8">
        <v>7.56</v>
      </c>
      <c r="R6" s="8"/>
      <c r="S6" s="8">
        <v>1</v>
      </c>
      <c r="T6" s="19"/>
      <c r="U6" s="19">
        <v>7.91</v>
      </c>
      <c r="V6" s="19">
        <v>58</v>
      </c>
      <c r="W6" s="19">
        <v>7.02</v>
      </c>
      <c r="X6" s="19">
        <v>148</v>
      </c>
      <c r="Y6" s="19">
        <v>6.56</v>
      </c>
      <c r="Z6" s="19">
        <v>2.32</v>
      </c>
      <c r="AA6" s="20"/>
      <c r="AB6" s="20"/>
      <c r="AC6" s="20"/>
      <c r="AD6" s="21"/>
      <c r="AE6" s="21">
        <v>476</v>
      </c>
      <c r="AF6" s="21">
        <v>525</v>
      </c>
      <c r="AG6" s="21">
        <v>474</v>
      </c>
      <c r="AH6" t="s">
        <v>120</v>
      </c>
      <c r="AI6" s="24">
        <v>490</v>
      </c>
      <c r="AJ6" s="24">
        <v>505</v>
      </c>
      <c r="AK6" s="24">
        <v>484</v>
      </c>
      <c r="AL6" s="24">
        <v>504</v>
      </c>
      <c r="AM6" s="21"/>
      <c r="AN6" s="21"/>
      <c r="AO6" s="21"/>
      <c r="AP6" s="21"/>
      <c r="AQ6" s="21"/>
      <c r="AR6" s="21"/>
      <c r="AS6" s="21"/>
    </row>
    <row r="7" spans="1:45" ht="12.75">
      <c r="A7" s="1"/>
      <c r="B7" s="1">
        <v>112</v>
      </c>
      <c r="C7" s="26" t="s">
        <v>146</v>
      </c>
      <c r="D7" s="2" t="s">
        <v>147</v>
      </c>
      <c r="E7" s="4"/>
      <c r="F7" s="2" t="s">
        <v>127</v>
      </c>
      <c r="G7" s="2"/>
      <c r="H7" s="1" t="s">
        <v>122</v>
      </c>
      <c r="I7" s="1"/>
      <c r="J7" s="1" t="s">
        <v>110</v>
      </c>
      <c r="K7" s="3">
        <v>-7.25</v>
      </c>
      <c r="L7" s="3">
        <v>-3</v>
      </c>
      <c r="M7" s="4">
        <v>120</v>
      </c>
      <c r="N7" s="3">
        <v>7.74</v>
      </c>
      <c r="O7" s="3">
        <v>7.28</v>
      </c>
      <c r="P7" s="8">
        <v>35</v>
      </c>
      <c r="Q7" s="8">
        <v>7.51</v>
      </c>
      <c r="R7" s="8"/>
      <c r="S7" s="8">
        <v>1</v>
      </c>
      <c r="T7" s="19"/>
      <c r="U7" s="19">
        <v>7.74</v>
      </c>
      <c r="V7" s="19">
        <v>124</v>
      </c>
      <c r="W7" s="19">
        <v>7.02</v>
      </c>
      <c r="X7" s="19">
        <v>34</v>
      </c>
      <c r="Y7" s="19">
        <v>6.6</v>
      </c>
      <c r="Z7" s="19">
        <v>2.29</v>
      </c>
      <c r="AA7" s="20"/>
      <c r="AB7" s="20"/>
      <c r="AC7" s="20"/>
      <c r="AD7" s="21"/>
      <c r="AE7" s="21">
        <v>481</v>
      </c>
      <c r="AF7" s="21">
        <v>537</v>
      </c>
      <c r="AG7" s="21">
        <v>477</v>
      </c>
      <c r="AH7" t="s">
        <v>120</v>
      </c>
      <c r="AI7" s="24">
        <v>487</v>
      </c>
      <c r="AJ7" s="24">
        <v>514</v>
      </c>
      <c r="AK7" s="24">
        <v>486</v>
      </c>
      <c r="AL7" s="24">
        <v>513</v>
      </c>
      <c r="AM7" s="21"/>
      <c r="AN7" s="21"/>
      <c r="AO7" s="21"/>
      <c r="AP7" s="21"/>
      <c r="AQ7" s="21"/>
      <c r="AR7" s="21"/>
      <c r="AS7" s="21"/>
    </row>
    <row r="8" spans="1:45" ht="12.75">
      <c r="A8" s="1"/>
      <c r="B8" s="1">
        <v>117</v>
      </c>
      <c r="C8" s="26" t="s">
        <v>157</v>
      </c>
      <c r="D8" s="2">
        <v>13246</v>
      </c>
      <c r="E8" s="4"/>
      <c r="F8" s="2" t="s">
        <v>158</v>
      </c>
      <c r="G8" s="2"/>
      <c r="H8" s="1" t="s">
        <v>118</v>
      </c>
      <c r="I8" s="1"/>
      <c r="J8" s="1" t="s">
        <v>238</v>
      </c>
      <c r="K8" s="3">
        <v>-7</v>
      </c>
      <c r="L8" s="3">
        <v>-6</v>
      </c>
      <c r="M8" s="4">
        <v>75</v>
      </c>
      <c r="N8" s="3">
        <v>6.96</v>
      </c>
      <c r="O8" s="3">
        <v>6.23</v>
      </c>
      <c r="P8" s="8">
        <v>62</v>
      </c>
      <c r="Q8" s="8">
        <v>6.59</v>
      </c>
      <c r="R8" s="8"/>
      <c r="S8" s="8">
        <v>1</v>
      </c>
      <c r="T8" s="19"/>
      <c r="U8" s="19">
        <v>6.53</v>
      </c>
      <c r="V8" s="19">
        <v>83</v>
      </c>
      <c r="W8" s="19">
        <v>6.14</v>
      </c>
      <c r="X8" s="19">
        <v>173</v>
      </c>
      <c r="Y8" s="19">
        <v>6.06</v>
      </c>
      <c r="Z8" s="19">
        <v>2.33</v>
      </c>
      <c r="AA8" s="20"/>
      <c r="AB8" s="20"/>
      <c r="AC8" s="20"/>
      <c r="AD8" s="21"/>
      <c r="AE8" s="21">
        <v>424</v>
      </c>
      <c r="AF8" s="21">
        <v>540</v>
      </c>
      <c r="AG8" s="21">
        <v>418</v>
      </c>
      <c r="AH8" t="s">
        <v>120</v>
      </c>
      <c r="AI8" s="24">
        <v>469</v>
      </c>
      <c r="AJ8" s="24">
        <v>465</v>
      </c>
      <c r="AK8" s="24">
        <v>449</v>
      </c>
      <c r="AL8" s="24">
        <v>487</v>
      </c>
      <c r="AM8" s="21"/>
      <c r="AN8" s="21"/>
      <c r="AO8" s="21"/>
      <c r="AP8" s="21"/>
      <c r="AQ8" s="21"/>
      <c r="AR8" s="21"/>
      <c r="AS8" s="21"/>
    </row>
    <row r="9" spans="1:45" ht="12.75">
      <c r="A9" s="1"/>
      <c r="B9" s="1">
        <v>118</v>
      </c>
      <c r="C9" s="26" t="s">
        <v>159</v>
      </c>
      <c r="D9" s="2" t="s">
        <v>160</v>
      </c>
      <c r="E9" s="4"/>
      <c r="F9" s="2">
        <v>38783</v>
      </c>
      <c r="G9" s="2"/>
      <c r="H9" s="1" t="s">
        <v>118</v>
      </c>
      <c r="I9" s="1"/>
      <c r="J9" s="1" t="s">
        <v>111</v>
      </c>
      <c r="K9" s="3">
        <v>-0.75</v>
      </c>
      <c r="L9" s="3">
        <v>-2.5</v>
      </c>
      <c r="M9" s="4">
        <v>50</v>
      </c>
      <c r="N9" s="3">
        <v>7.54</v>
      </c>
      <c r="O9" s="3">
        <v>7.15</v>
      </c>
      <c r="P9" s="8">
        <v>130</v>
      </c>
      <c r="Q9" s="8">
        <v>7.35</v>
      </c>
      <c r="R9" s="8"/>
      <c r="S9" s="8">
        <v>1</v>
      </c>
      <c r="T9" s="19"/>
      <c r="U9" s="19"/>
      <c r="V9" s="19"/>
      <c r="W9" s="19"/>
      <c r="X9" s="19"/>
      <c r="Y9" s="19"/>
      <c r="Z9" s="19"/>
      <c r="AA9" s="20"/>
      <c r="AB9" s="20"/>
      <c r="AC9" s="20"/>
      <c r="AD9" s="21"/>
      <c r="AE9" s="21">
        <v>454</v>
      </c>
      <c r="AF9" s="21">
        <v>536</v>
      </c>
      <c r="AG9" s="21">
        <v>449</v>
      </c>
      <c r="AH9" t="s">
        <v>120</v>
      </c>
      <c r="AI9" s="24">
        <v>485</v>
      </c>
      <c r="AJ9" s="24">
        <v>486</v>
      </c>
      <c r="AK9" s="24">
        <v>466</v>
      </c>
      <c r="AL9" s="24">
        <v>495</v>
      </c>
      <c r="AM9" s="21"/>
      <c r="AN9" s="21"/>
      <c r="AO9" s="21"/>
      <c r="AP9" s="21"/>
      <c r="AQ9" s="21"/>
      <c r="AR9" s="21"/>
      <c r="AS9" s="21"/>
    </row>
    <row r="10" spans="1:45" ht="12.75">
      <c r="A10" s="1"/>
      <c r="B10" s="1">
        <v>121</v>
      </c>
      <c r="C10" s="26" t="s">
        <v>164</v>
      </c>
      <c r="D10" s="16" t="s">
        <v>165</v>
      </c>
      <c r="E10" s="17"/>
      <c r="F10" s="16">
        <v>38841</v>
      </c>
      <c r="G10" s="16"/>
      <c r="H10" s="8" t="s">
        <v>118</v>
      </c>
      <c r="I10" s="8"/>
      <c r="J10" s="8" t="s">
        <v>239</v>
      </c>
      <c r="K10" s="18">
        <v>-3</v>
      </c>
      <c r="L10" s="18">
        <v>-3.5</v>
      </c>
      <c r="M10" s="17">
        <v>30</v>
      </c>
      <c r="N10" s="18">
        <v>7.24</v>
      </c>
      <c r="O10" s="18">
        <v>5.91</v>
      </c>
      <c r="P10" s="8">
        <v>100</v>
      </c>
      <c r="Q10" s="8">
        <v>6.58</v>
      </c>
      <c r="R10" s="8"/>
      <c r="S10" s="8">
        <v>1</v>
      </c>
      <c r="T10" s="19"/>
      <c r="U10" s="19">
        <v>7.42</v>
      </c>
      <c r="V10" s="19">
        <v>21</v>
      </c>
      <c r="W10" s="19">
        <v>6.46</v>
      </c>
      <c r="X10" s="19">
        <v>111</v>
      </c>
      <c r="Y10" s="19">
        <v>5.66</v>
      </c>
      <c r="Z10" s="19">
        <v>1.19</v>
      </c>
      <c r="AA10" s="20"/>
      <c r="AB10" s="20"/>
      <c r="AC10" s="20"/>
      <c r="AD10" s="21"/>
      <c r="AE10" s="21">
        <v>486</v>
      </c>
      <c r="AF10" s="21">
        <v>575</v>
      </c>
      <c r="AG10" s="21">
        <v>478</v>
      </c>
      <c r="AH10" t="s">
        <v>120</v>
      </c>
      <c r="AI10" s="24">
        <v>528</v>
      </c>
      <c r="AJ10" s="24">
        <v>544</v>
      </c>
      <c r="AK10" s="24">
        <v>507</v>
      </c>
      <c r="AL10" s="24">
        <v>543</v>
      </c>
      <c r="AM10" s="21"/>
      <c r="AN10" s="21"/>
      <c r="AO10" s="21"/>
      <c r="AP10" s="21"/>
      <c r="AQ10" s="21"/>
      <c r="AR10" s="21"/>
      <c r="AS10" s="21"/>
    </row>
    <row r="11" spans="1:45" ht="12.75">
      <c r="A11" s="1"/>
      <c r="B11" s="1">
        <v>121</v>
      </c>
      <c r="C11" s="26" t="s">
        <v>164</v>
      </c>
      <c r="D11" s="16" t="s">
        <v>165</v>
      </c>
      <c r="E11" s="17"/>
      <c r="F11" s="16">
        <v>38841</v>
      </c>
      <c r="G11" s="16"/>
      <c r="H11" s="8" t="s">
        <v>122</v>
      </c>
      <c r="I11" s="8"/>
      <c r="J11" s="8" t="s">
        <v>111</v>
      </c>
      <c r="K11" s="18">
        <v>-2.75</v>
      </c>
      <c r="L11" s="18">
        <v>-0.75</v>
      </c>
      <c r="M11" s="17">
        <v>100</v>
      </c>
      <c r="N11" s="18">
        <v>8</v>
      </c>
      <c r="O11" s="18">
        <v>7.88</v>
      </c>
      <c r="P11" s="8">
        <v>55</v>
      </c>
      <c r="Q11" s="8">
        <v>7.95</v>
      </c>
      <c r="R11" s="8"/>
      <c r="S11" s="8">
        <v>1</v>
      </c>
      <c r="T11" s="19"/>
      <c r="U11" s="19">
        <v>7.87</v>
      </c>
      <c r="V11" s="19">
        <v>141</v>
      </c>
      <c r="W11" s="19">
        <v>7.65</v>
      </c>
      <c r="X11" s="19">
        <v>51</v>
      </c>
      <c r="Y11" s="19">
        <v>7.41</v>
      </c>
      <c r="Z11" s="19">
        <v>2.03</v>
      </c>
      <c r="AA11" s="20"/>
      <c r="AB11" s="20"/>
      <c r="AC11" s="20"/>
      <c r="AD11" s="21"/>
      <c r="AE11" s="21">
        <v>516</v>
      </c>
      <c r="AF11" s="21">
        <v>590</v>
      </c>
      <c r="AG11" s="21">
        <v>510</v>
      </c>
      <c r="AH11" s="21" t="s">
        <v>119</v>
      </c>
      <c r="AI11" s="24">
        <v>534</v>
      </c>
      <c r="AJ11" s="24">
        <v>546</v>
      </c>
      <c r="AK11" s="24">
        <v>517</v>
      </c>
      <c r="AL11" s="24">
        <v>560</v>
      </c>
      <c r="AM11" s="21"/>
      <c r="AN11" s="21"/>
      <c r="AO11" s="21"/>
      <c r="AP11" s="21"/>
      <c r="AQ11" s="21"/>
      <c r="AR11" s="21"/>
      <c r="AS11" s="21"/>
    </row>
    <row r="12" spans="1:45" ht="12.75">
      <c r="A12" s="1"/>
      <c r="B12" s="1">
        <v>122</v>
      </c>
      <c r="C12" s="26" t="s">
        <v>166</v>
      </c>
      <c r="D12" s="16">
        <v>25509</v>
      </c>
      <c r="E12" s="17"/>
      <c r="F12" s="16" t="s">
        <v>167</v>
      </c>
      <c r="G12" s="16"/>
      <c r="H12" s="8" t="s">
        <v>118</v>
      </c>
      <c r="I12" s="17"/>
      <c r="J12" s="8" t="s">
        <v>238</v>
      </c>
      <c r="K12" s="18">
        <v>-1.5</v>
      </c>
      <c r="L12" s="18">
        <v>-1.75</v>
      </c>
      <c r="M12" s="17">
        <v>100</v>
      </c>
      <c r="N12" s="18">
        <v>7.4</v>
      </c>
      <c r="O12" s="18">
        <v>7.16</v>
      </c>
      <c r="P12" s="8">
        <v>177</v>
      </c>
      <c r="Q12" s="8">
        <v>7.28</v>
      </c>
      <c r="R12" s="8"/>
      <c r="S12" s="8">
        <v>1</v>
      </c>
      <c r="T12" s="19"/>
      <c r="U12" s="19">
        <v>7.43</v>
      </c>
      <c r="V12" s="19">
        <v>70</v>
      </c>
      <c r="W12" s="19">
        <v>7.19</v>
      </c>
      <c r="X12" s="19">
        <v>160</v>
      </c>
      <c r="Y12" s="19">
        <v>6.79</v>
      </c>
      <c r="Z12" s="19">
        <v>0.93</v>
      </c>
      <c r="AA12" s="20"/>
      <c r="AB12" s="20"/>
      <c r="AC12" s="20"/>
      <c r="AD12" s="21"/>
      <c r="AE12" s="21">
        <v>458</v>
      </c>
      <c r="AF12" s="21">
        <v>536</v>
      </c>
      <c r="AG12" s="21">
        <v>452</v>
      </c>
      <c r="AH12" t="s">
        <v>120</v>
      </c>
      <c r="AI12" s="24">
        <v>485</v>
      </c>
      <c r="AJ12" s="24">
        <v>508</v>
      </c>
      <c r="AK12" s="24">
        <v>492</v>
      </c>
      <c r="AL12" s="24">
        <v>509</v>
      </c>
      <c r="AM12" s="21"/>
      <c r="AN12" s="21"/>
      <c r="AO12" s="21"/>
      <c r="AP12" s="21"/>
      <c r="AQ12" s="21"/>
      <c r="AR12" s="21"/>
      <c r="AS12" s="21"/>
    </row>
    <row r="13" spans="1:45" ht="12.75">
      <c r="A13" s="1"/>
      <c r="B13" s="1">
        <v>123</v>
      </c>
      <c r="C13" s="26" t="s">
        <v>168</v>
      </c>
      <c r="D13" s="16" t="s">
        <v>169</v>
      </c>
      <c r="E13" s="17"/>
      <c r="F13" s="16" t="s">
        <v>133</v>
      </c>
      <c r="G13" s="16"/>
      <c r="H13" s="8" t="s">
        <v>118</v>
      </c>
      <c r="I13" s="8"/>
      <c r="J13" s="8" t="s">
        <v>111</v>
      </c>
      <c r="K13" s="18">
        <v>0</v>
      </c>
      <c r="L13" s="18">
        <v>-1</v>
      </c>
      <c r="M13" s="17">
        <v>150</v>
      </c>
      <c r="N13" s="18">
        <v>8</v>
      </c>
      <c r="O13" s="18">
        <v>7.84</v>
      </c>
      <c r="P13" s="8">
        <v>155</v>
      </c>
      <c r="Q13" s="8">
        <v>7.92</v>
      </c>
      <c r="R13" s="8"/>
      <c r="S13" s="8">
        <v>1</v>
      </c>
      <c r="T13" s="19"/>
      <c r="U13" s="19">
        <v>7.87</v>
      </c>
      <c r="V13" s="19">
        <v>76</v>
      </c>
      <c r="W13" s="19">
        <v>7.7</v>
      </c>
      <c r="X13" s="19">
        <v>166</v>
      </c>
      <c r="Y13" s="19">
        <v>7.14</v>
      </c>
      <c r="Z13" s="19">
        <v>3.31</v>
      </c>
      <c r="AA13" s="20"/>
      <c r="AB13" s="20"/>
      <c r="AC13" s="20"/>
      <c r="AD13" s="21"/>
      <c r="AE13" s="21">
        <v>470</v>
      </c>
      <c r="AF13" s="21">
        <v>524</v>
      </c>
      <c r="AG13" s="21">
        <v>462</v>
      </c>
      <c r="AH13" s="21" t="s">
        <v>119</v>
      </c>
      <c r="AI13" s="24">
        <v>467</v>
      </c>
      <c r="AJ13" s="24">
        <v>503</v>
      </c>
      <c r="AK13" s="24">
        <v>469</v>
      </c>
      <c r="AL13" s="24">
        <v>502</v>
      </c>
      <c r="AM13" s="21"/>
      <c r="AN13" s="21"/>
      <c r="AO13" s="21"/>
      <c r="AP13" s="21"/>
      <c r="AQ13" s="21"/>
      <c r="AR13" s="21"/>
      <c r="AS13" s="21"/>
    </row>
    <row r="14" spans="1:45" ht="12.75">
      <c r="A14" s="1"/>
      <c r="B14" s="1">
        <v>123</v>
      </c>
      <c r="C14" s="26" t="s">
        <v>168</v>
      </c>
      <c r="D14" s="16" t="s">
        <v>169</v>
      </c>
      <c r="E14" s="17"/>
      <c r="F14" s="16" t="s">
        <v>133</v>
      </c>
      <c r="G14" s="16"/>
      <c r="H14" s="8" t="s">
        <v>122</v>
      </c>
      <c r="I14" s="8"/>
      <c r="J14" s="8" t="s">
        <v>238</v>
      </c>
      <c r="K14" s="18">
        <v>0</v>
      </c>
      <c r="L14" s="18">
        <v>-3.25</v>
      </c>
      <c r="M14" s="17">
        <v>110</v>
      </c>
      <c r="N14" s="18">
        <v>8.8</v>
      </c>
      <c r="O14" s="18">
        <v>7.66</v>
      </c>
      <c r="P14" s="8">
        <v>13</v>
      </c>
      <c r="Q14" s="8">
        <v>7.87</v>
      </c>
      <c r="R14" s="8"/>
      <c r="S14" s="8">
        <v>1</v>
      </c>
      <c r="T14" s="19"/>
      <c r="U14" s="19">
        <v>7.99</v>
      </c>
      <c r="V14" s="19">
        <v>105</v>
      </c>
      <c r="W14" s="19">
        <v>7.58</v>
      </c>
      <c r="X14" s="19">
        <v>15</v>
      </c>
      <c r="Y14" s="19">
        <v>7.15</v>
      </c>
      <c r="Z14" s="19">
        <v>3.49</v>
      </c>
      <c r="AA14" s="20"/>
      <c r="AB14" s="20"/>
      <c r="AC14" s="20"/>
      <c r="AD14" s="21"/>
      <c r="AE14" s="21">
        <v>482</v>
      </c>
      <c r="AF14" s="21">
        <v>538</v>
      </c>
      <c r="AG14" s="21">
        <v>472</v>
      </c>
      <c r="AH14" s="21" t="s">
        <v>119</v>
      </c>
      <c r="AI14" s="24">
        <v>477</v>
      </c>
      <c r="AJ14" s="24">
        <v>516</v>
      </c>
      <c r="AK14" s="24">
        <v>478</v>
      </c>
      <c r="AL14" s="24">
        <v>517</v>
      </c>
      <c r="AM14" s="21"/>
      <c r="AN14" s="21"/>
      <c r="AO14" s="21"/>
      <c r="AP14" s="21"/>
      <c r="AQ14" s="21"/>
      <c r="AR14" s="21"/>
      <c r="AS14" s="21"/>
    </row>
    <row r="15" spans="1:45" ht="12.75">
      <c r="A15" s="1"/>
      <c r="B15" s="1">
        <v>127</v>
      </c>
      <c r="C15" s="20" t="s">
        <v>175</v>
      </c>
      <c r="D15" s="16" t="s">
        <v>176</v>
      </c>
      <c r="E15" s="17"/>
      <c r="F15" s="16">
        <v>38783</v>
      </c>
      <c r="G15" s="16"/>
      <c r="H15" s="8" t="s">
        <v>122</v>
      </c>
      <c r="I15" s="8"/>
      <c r="J15" s="1" t="s">
        <v>111</v>
      </c>
      <c r="K15" s="18">
        <v>-2.25</v>
      </c>
      <c r="L15" s="18">
        <v>-1.75</v>
      </c>
      <c r="M15" s="4">
        <v>60</v>
      </c>
      <c r="N15" s="3">
        <v>7.76</v>
      </c>
      <c r="O15" s="3">
        <v>7.51</v>
      </c>
      <c r="P15" s="1">
        <v>145</v>
      </c>
      <c r="Q15" s="1">
        <v>7.64</v>
      </c>
      <c r="R15" s="1"/>
      <c r="S15" s="8">
        <v>1</v>
      </c>
      <c r="T15" s="19"/>
      <c r="U15" s="19">
        <v>7.69</v>
      </c>
      <c r="V15" s="19">
        <v>46</v>
      </c>
      <c r="W15" s="19">
        <v>7.39</v>
      </c>
      <c r="X15" s="19">
        <v>136</v>
      </c>
      <c r="Y15" s="19">
        <v>7.2</v>
      </c>
      <c r="Z15" s="19">
        <v>3.3</v>
      </c>
      <c r="AA15" s="20"/>
      <c r="AB15" s="20"/>
      <c r="AC15" s="20"/>
      <c r="AD15" s="21"/>
      <c r="AE15" s="21">
        <v>520</v>
      </c>
      <c r="AF15" s="21">
        <v>592</v>
      </c>
      <c r="AG15" s="21">
        <v>515</v>
      </c>
      <c r="AH15" t="s">
        <v>119</v>
      </c>
      <c r="AI15" s="24">
        <v>522</v>
      </c>
      <c r="AJ15" s="24">
        <v>560</v>
      </c>
      <c r="AK15" s="24">
        <v>527</v>
      </c>
      <c r="AL15" s="24">
        <v>559</v>
      </c>
      <c r="AM15" s="21"/>
      <c r="AN15" s="21"/>
      <c r="AO15" s="21"/>
      <c r="AP15" s="21"/>
      <c r="AQ15" s="21"/>
      <c r="AR15" s="21"/>
      <c r="AS15" s="21"/>
    </row>
    <row r="16" spans="1:45" ht="12.75">
      <c r="A16" s="1"/>
      <c r="B16" s="1">
        <v>132</v>
      </c>
      <c r="C16" s="20" t="s">
        <v>184</v>
      </c>
      <c r="D16" s="16">
        <v>31203</v>
      </c>
      <c r="E16" s="17"/>
      <c r="F16" s="16" t="s">
        <v>151</v>
      </c>
      <c r="G16" s="16"/>
      <c r="H16" s="8" t="s">
        <v>118</v>
      </c>
      <c r="I16" s="8"/>
      <c r="J16" s="8" t="s">
        <v>111</v>
      </c>
      <c r="K16" s="18">
        <v>-0.5</v>
      </c>
      <c r="L16" s="18">
        <v>-4</v>
      </c>
      <c r="M16" s="17">
        <v>15</v>
      </c>
      <c r="N16" s="18">
        <v>7.72</v>
      </c>
      <c r="O16" s="18">
        <v>6.93</v>
      </c>
      <c r="P16" s="8">
        <v>105</v>
      </c>
      <c r="Q16" s="8">
        <v>7.33</v>
      </c>
      <c r="R16" s="8"/>
      <c r="S16" s="8">
        <v>1</v>
      </c>
      <c r="T16" s="19"/>
      <c r="U16" s="19">
        <v>7.51</v>
      </c>
      <c r="V16" s="19">
        <v>17</v>
      </c>
      <c r="W16" s="19">
        <v>6.66</v>
      </c>
      <c r="X16" s="19">
        <v>107</v>
      </c>
      <c r="Y16" s="19">
        <v>6.5</v>
      </c>
      <c r="Z16" s="19">
        <v>1.31</v>
      </c>
      <c r="AA16" s="20"/>
      <c r="AB16" s="20"/>
      <c r="AC16" s="20"/>
      <c r="AD16" s="21"/>
      <c r="AE16" s="21">
        <v>482</v>
      </c>
      <c r="AF16" s="21">
        <v>492</v>
      </c>
      <c r="AG16" s="21">
        <v>478</v>
      </c>
      <c r="AH16" t="s">
        <v>120</v>
      </c>
      <c r="AI16" s="24">
        <v>522</v>
      </c>
      <c r="AJ16" s="24">
        <v>515</v>
      </c>
      <c r="AK16" s="24">
        <v>506</v>
      </c>
      <c r="AL16" s="24">
        <v>525</v>
      </c>
      <c r="AM16" s="21"/>
      <c r="AN16" s="21"/>
      <c r="AO16" s="21"/>
      <c r="AP16" s="21"/>
      <c r="AQ16" s="21"/>
      <c r="AR16" s="21"/>
      <c r="AS16" s="21"/>
    </row>
    <row r="17" spans="1:45" ht="12.75">
      <c r="A17" s="1"/>
      <c r="B17" s="1">
        <v>101</v>
      </c>
      <c r="C17" t="s">
        <v>116</v>
      </c>
      <c r="D17" s="2">
        <v>31513</v>
      </c>
      <c r="E17" s="4"/>
      <c r="F17" s="2">
        <v>38853</v>
      </c>
      <c r="G17" s="2"/>
      <c r="H17" s="1" t="s">
        <v>118</v>
      </c>
      <c r="I17" s="1"/>
      <c r="J17" s="1" t="s">
        <v>240</v>
      </c>
      <c r="K17" s="18">
        <v>-5</v>
      </c>
      <c r="L17" s="18">
        <v>-6</v>
      </c>
      <c r="M17" s="17">
        <v>5</v>
      </c>
      <c r="N17" s="18">
        <v>7.08</v>
      </c>
      <c r="O17" s="18">
        <v>6.09</v>
      </c>
      <c r="P17" s="1">
        <v>5</v>
      </c>
      <c r="Q17" s="1">
        <v>6.59</v>
      </c>
      <c r="R17" s="1"/>
      <c r="S17" s="1">
        <v>2</v>
      </c>
      <c r="T17" s="10"/>
      <c r="U17" s="10">
        <v>7.04</v>
      </c>
      <c r="V17" s="10">
        <v>17</v>
      </c>
      <c r="W17" s="10">
        <v>6.11</v>
      </c>
      <c r="X17" s="10">
        <v>107</v>
      </c>
      <c r="Y17" s="10">
        <v>5.86</v>
      </c>
      <c r="Z17" s="10">
        <v>1.89</v>
      </c>
      <c r="AA17" s="20"/>
      <c r="AB17" s="20"/>
      <c r="AC17" s="20"/>
      <c r="AD17" s="21"/>
      <c r="AE17" s="21">
        <v>428</v>
      </c>
      <c r="AF17" s="21">
        <v>543</v>
      </c>
      <c r="AG17" s="21">
        <v>414</v>
      </c>
      <c r="AH17" s="21" t="s">
        <v>119</v>
      </c>
      <c r="AI17" s="24">
        <v>447</v>
      </c>
      <c r="AJ17" s="24">
        <v>498</v>
      </c>
      <c r="AK17" s="24">
        <v>438</v>
      </c>
      <c r="AL17" s="24">
        <v>498</v>
      </c>
      <c r="AM17" s="21"/>
      <c r="AN17" s="21"/>
      <c r="AO17" s="21"/>
      <c r="AP17" s="21"/>
      <c r="AQ17" s="21"/>
      <c r="AR17" s="21"/>
      <c r="AS17" s="21"/>
    </row>
    <row r="18" spans="1:45" ht="12.75">
      <c r="A18" s="1"/>
      <c r="B18" s="1">
        <v>102</v>
      </c>
      <c r="C18" t="s">
        <v>121</v>
      </c>
      <c r="D18" s="2" t="s">
        <v>124</v>
      </c>
      <c r="E18" s="4"/>
      <c r="F18" s="2" t="s">
        <v>123</v>
      </c>
      <c r="G18" s="2"/>
      <c r="H18" s="1" t="s">
        <v>118</v>
      </c>
      <c r="I18" s="1"/>
      <c r="J18" s="1" t="s">
        <v>240</v>
      </c>
      <c r="K18" s="3">
        <v>-2.75</v>
      </c>
      <c r="L18" s="3">
        <v>-4.75</v>
      </c>
      <c r="M18" s="4">
        <v>15</v>
      </c>
      <c r="N18" s="3">
        <v>7.5</v>
      </c>
      <c r="O18" s="3">
        <v>6.74</v>
      </c>
      <c r="P18" s="1">
        <v>110</v>
      </c>
      <c r="Q18" s="1">
        <v>7.12</v>
      </c>
      <c r="R18" s="1"/>
      <c r="S18" s="1">
        <v>2</v>
      </c>
      <c r="T18" s="10"/>
      <c r="U18" s="10">
        <v>7.23</v>
      </c>
      <c r="V18" s="10">
        <v>17</v>
      </c>
      <c r="W18" s="10">
        <v>6.46</v>
      </c>
      <c r="X18" s="10">
        <v>107</v>
      </c>
      <c r="Y18" s="10">
        <v>6.15</v>
      </c>
      <c r="Z18" s="10">
        <v>1.35</v>
      </c>
      <c r="AA18" s="20"/>
      <c r="AB18" s="20"/>
      <c r="AC18" s="20"/>
      <c r="AD18" s="21"/>
      <c r="AE18" s="21">
        <v>448</v>
      </c>
      <c r="AF18" s="21">
        <v>559</v>
      </c>
      <c r="AG18" s="21">
        <v>443</v>
      </c>
      <c r="AH18" s="21" t="s">
        <v>120</v>
      </c>
      <c r="AI18" s="24">
        <v>478</v>
      </c>
      <c r="AJ18" s="24">
        <v>517</v>
      </c>
      <c r="AK18" s="24">
        <v>471</v>
      </c>
      <c r="AL18" s="24">
        <v>513</v>
      </c>
      <c r="AM18" s="21"/>
      <c r="AN18" s="21"/>
      <c r="AO18" s="21"/>
      <c r="AP18" s="21"/>
      <c r="AQ18" s="21"/>
      <c r="AR18" s="21"/>
      <c r="AS18" s="21"/>
    </row>
    <row r="19" spans="1:45" ht="12.75">
      <c r="A19" s="1"/>
      <c r="B19" s="1">
        <v>103</v>
      </c>
      <c r="C19" t="s">
        <v>125</v>
      </c>
      <c r="D19" s="3" t="s">
        <v>126</v>
      </c>
      <c r="E19" s="4"/>
      <c r="F19" s="2" t="s">
        <v>127</v>
      </c>
      <c r="G19" s="2"/>
      <c r="H19" s="1" t="s">
        <v>118</v>
      </c>
      <c r="I19" s="1"/>
      <c r="J19" s="1" t="s">
        <v>241</v>
      </c>
      <c r="K19" s="3">
        <v>-8</v>
      </c>
      <c r="L19" s="3">
        <v>-1.25</v>
      </c>
      <c r="M19" s="4">
        <v>20</v>
      </c>
      <c r="N19" s="3">
        <v>6.15</v>
      </c>
      <c r="O19" s="3">
        <v>5.98</v>
      </c>
      <c r="P19" s="1">
        <v>85</v>
      </c>
      <c r="Q19" s="1">
        <v>6.07</v>
      </c>
      <c r="R19" s="1"/>
      <c r="S19" s="1">
        <v>2</v>
      </c>
      <c r="T19" s="10"/>
      <c r="U19" s="10">
        <v>6.06</v>
      </c>
      <c r="V19" s="10">
        <v>80</v>
      </c>
      <c r="W19" s="10">
        <v>5.93</v>
      </c>
      <c r="X19" s="10">
        <v>170</v>
      </c>
      <c r="Y19" s="10">
        <v>5.76</v>
      </c>
      <c r="Z19" s="10">
        <v>1.49</v>
      </c>
      <c r="AA19" s="20"/>
      <c r="AB19" s="20"/>
      <c r="AC19" s="20"/>
      <c r="AD19" s="21"/>
      <c r="AE19" s="21">
        <v>405</v>
      </c>
      <c r="AF19" s="21">
        <v>555</v>
      </c>
      <c r="AG19" s="21">
        <v>398</v>
      </c>
      <c r="AH19" t="s">
        <v>120</v>
      </c>
      <c r="AI19" s="24">
        <v>454</v>
      </c>
      <c r="AJ19" s="24">
        <v>464</v>
      </c>
      <c r="AK19" s="24">
        <v>430</v>
      </c>
      <c r="AL19" s="24">
        <v>488</v>
      </c>
      <c r="AM19" s="21"/>
      <c r="AN19" s="21"/>
      <c r="AO19" s="21"/>
      <c r="AP19" s="21"/>
      <c r="AQ19" s="21"/>
      <c r="AR19" s="21"/>
      <c r="AS19" s="21"/>
    </row>
    <row r="20" spans="1:45" ht="12.75">
      <c r="A20" s="1"/>
      <c r="B20" s="1">
        <v>104</v>
      </c>
      <c r="C20" t="s">
        <v>128</v>
      </c>
      <c r="D20" s="3" t="s">
        <v>129</v>
      </c>
      <c r="E20" s="17"/>
      <c r="F20" s="2" t="s">
        <v>133</v>
      </c>
      <c r="G20" s="16"/>
      <c r="H20" s="8" t="s">
        <v>118</v>
      </c>
      <c r="I20" s="1"/>
      <c r="J20" s="8" t="s">
        <v>110</v>
      </c>
      <c r="K20" s="45">
        <v>0.5</v>
      </c>
      <c r="L20" s="18">
        <v>-2.75</v>
      </c>
      <c r="M20" s="17">
        <v>60</v>
      </c>
      <c r="N20" s="18">
        <v>7.91</v>
      </c>
      <c r="O20" s="18">
        <v>7.35</v>
      </c>
      <c r="P20" s="8">
        <v>160</v>
      </c>
      <c r="Q20" s="8">
        <v>7.63</v>
      </c>
      <c r="R20" s="8"/>
      <c r="S20" s="8">
        <v>2</v>
      </c>
      <c r="T20" s="19"/>
      <c r="U20" s="19">
        <v>7.53</v>
      </c>
      <c r="V20" s="19">
        <v>45</v>
      </c>
      <c r="W20" s="19">
        <v>7.41</v>
      </c>
      <c r="X20" s="19">
        <v>135</v>
      </c>
      <c r="Y20" s="19">
        <v>6.89</v>
      </c>
      <c r="Z20" s="19">
        <v>3.02</v>
      </c>
      <c r="AA20" s="20"/>
      <c r="AB20" s="20"/>
      <c r="AC20" s="20"/>
      <c r="AD20" s="21"/>
      <c r="AE20" s="21">
        <v>470</v>
      </c>
      <c r="AF20" s="21">
        <v>531</v>
      </c>
      <c r="AG20" s="21">
        <v>454</v>
      </c>
      <c r="AH20" t="s">
        <v>120</v>
      </c>
      <c r="AI20" s="24">
        <v>491</v>
      </c>
      <c r="AJ20" s="24">
        <v>489</v>
      </c>
      <c r="AK20" s="24">
        <v>477</v>
      </c>
      <c r="AL20" s="24">
        <v>496</v>
      </c>
      <c r="AM20" s="21"/>
      <c r="AN20" s="21"/>
      <c r="AO20" s="21"/>
      <c r="AP20" s="21"/>
      <c r="AQ20" s="21"/>
      <c r="AR20" s="21"/>
      <c r="AS20" s="21"/>
    </row>
    <row r="21" spans="1:45" ht="12.75">
      <c r="A21" s="1"/>
      <c r="B21" s="1">
        <v>105</v>
      </c>
      <c r="C21" t="s">
        <v>130</v>
      </c>
      <c r="D21" s="2" t="s">
        <v>132</v>
      </c>
      <c r="E21" s="17"/>
      <c r="F21" s="16" t="s">
        <v>131</v>
      </c>
      <c r="G21" s="16"/>
      <c r="H21" s="8" t="s">
        <v>118</v>
      </c>
      <c r="I21" s="1"/>
      <c r="J21" s="8" t="s">
        <v>242</v>
      </c>
      <c r="K21" s="8">
        <v>-1.5</v>
      </c>
      <c r="L21" s="18">
        <v>-3</v>
      </c>
      <c r="M21" s="17">
        <v>20</v>
      </c>
      <c r="N21" s="18">
        <v>5.99</v>
      </c>
      <c r="O21" s="18">
        <v>5.27</v>
      </c>
      <c r="P21" s="8">
        <v>65</v>
      </c>
      <c r="Q21" s="8">
        <v>5.63</v>
      </c>
      <c r="R21" s="8"/>
      <c r="S21" s="8">
        <v>2</v>
      </c>
      <c r="T21" s="19"/>
      <c r="U21" s="19">
        <v>7.02</v>
      </c>
      <c r="V21" s="19">
        <v>8</v>
      </c>
      <c r="W21" s="19">
        <v>6.61</v>
      </c>
      <c r="X21" s="19">
        <v>98</v>
      </c>
      <c r="Y21" s="19">
        <v>6.32</v>
      </c>
      <c r="Z21" s="19">
        <v>1.64</v>
      </c>
      <c r="AA21" s="20"/>
      <c r="AB21" s="20"/>
      <c r="AC21" s="20"/>
      <c r="AD21" s="21"/>
      <c r="AE21" s="21">
        <v>464</v>
      </c>
      <c r="AF21" s="21">
        <v>599</v>
      </c>
      <c r="AG21" s="21">
        <v>444</v>
      </c>
      <c r="AH21" s="21" t="s">
        <v>119</v>
      </c>
      <c r="AI21" s="24">
        <v>542</v>
      </c>
      <c r="AJ21" s="24">
        <v>506</v>
      </c>
      <c r="AK21" s="24">
        <v>512</v>
      </c>
      <c r="AL21" s="24">
        <v>534</v>
      </c>
      <c r="AM21" s="21"/>
      <c r="AN21" s="21"/>
      <c r="AO21" s="21"/>
      <c r="AP21" s="21"/>
      <c r="AQ21" s="21"/>
      <c r="AR21" s="21"/>
      <c r="AS21" s="21"/>
    </row>
    <row r="22" spans="1:45" ht="12.75">
      <c r="A22" s="1"/>
      <c r="B22" s="1">
        <v>105</v>
      </c>
      <c r="C22" t="s">
        <v>130</v>
      </c>
      <c r="D22" s="2" t="s">
        <v>132</v>
      </c>
      <c r="E22" s="17"/>
      <c r="F22" s="16" t="s">
        <v>131</v>
      </c>
      <c r="G22" s="16"/>
      <c r="H22" s="8" t="s">
        <v>122</v>
      </c>
      <c r="I22" s="8"/>
      <c r="J22" s="8" t="s">
        <v>238</v>
      </c>
      <c r="K22" s="18">
        <v>4.5</v>
      </c>
      <c r="L22" s="18">
        <v>-3</v>
      </c>
      <c r="M22" s="17">
        <v>45</v>
      </c>
      <c r="N22" s="18">
        <v>8</v>
      </c>
      <c r="O22" s="18">
        <v>7.34</v>
      </c>
      <c r="P22" s="8">
        <v>135</v>
      </c>
      <c r="Q22" s="8">
        <v>7.67</v>
      </c>
      <c r="R22" s="8"/>
      <c r="S22" s="8">
        <v>2</v>
      </c>
      <c r="T22" s="19"/>
      <c r="U22" s="19">
        <v>8.31</v>
      </c>
      <c r="V22" s="19">
        <v>27</v>
      </c>
      <c r="W22" s="19">
        <v>7.33</v>
      </c>
      <c r="X22" s="19">
        <v>117</v>
      </c>
      <c r="Y22" s="19">
        <v>7.12</v>
      </c>
      <c r="Z22" s="19">
        <v>3.05</v>
      </c>
      <c r="AA22" s="20"/>
      <c r="AB22" s="20"/>
      <c r="AC22" s="20"/>
      <c r="AD22" s="21"/>
      <c r="AE22" s="21">
        <v>599</v>
      </c>
      <c r="AF22" s="21">
        <v>639</v>
      </c>
      <c r="AG22" s="21">
        <v>577</v>
      </c>
      <c r="AH22" t="s">
        <v>119</v>
      </c>
      <c r="AI22" s="24">
        <v>616</v>
      </c>
      <c r="AJ22" s="24">
        <v>603</v>
      </c>
      <c r="AK22" s="24">
        <v>596</v>
      </c>
      <c r="AL22" s="24">
        <v>606</v>
      </c>
      <c r="AM22" s="21"/>
      <c r="AN22" s="21"/>
      <c r="AO22" s="21"/>
      <c r="AP22" s="21"/>
      <c r="AQ22" s="21"/>
      <c r="AR22" s="21"/>
      <c r="AS22" s="21"/>
    </row>
    <row r="23" spans="1:45" ht="12.75">
      <c r="A23" s="1"/>
      <c r="B23" s="1">
        <v>106</v>
      </c>
      <c r="C23" t="s">
        <v>134</v>
      </c>
      <c r="D23" s="2">
        <v>19725</v>
      </c>
      <c r="E23" s="17"/>
      <c r="F23" s="16" t="s">
        <v>135</v>
      </c>
      <c r="G23" s="16"/>
      <c r="H23" s="8" t="s">
        <v>118</v>
      </c>
      <c r="I23" s="8"/>
      <c r="J23" s="8" t="s">
        <v>241</v>
      </c>
      <c r="K23" s="18">
        <v>-8.5</v>
      </c>
      <c r="L23" s="18">
        <v>-0.75</v>
      </c>
      <c r="M23" s="17">
        <v>40</v>
      </c>
      <c r="N23" s="18">
        <v>7.05</v>
      </c>
      <c r="O23" s="18">
        <v>6.84</v>
      </c>
      <c r="P23" s="8">
        <v>140</v>
      </c>
      <c r="Q23" s="8">
        <v>6.95</v>
      </c>
      <c r="R23" s="8"/>
      <c r="S23" s="8">
        <v>2</v>
      </c>
      <c r="T23" s="19"/>
      <c r="U23" s="19">
        <v>7.38</v>
      </c>
      <c r="V23" s="19">
        <v>63</v>
      </c>
      <c r="W23" s="19">
        <v>6.57</v>
      </c>
      <c r="X23" s="19">
        <v>153</v>
      </c>
      <c r="Y23" s="19">
        <v>5.88</v>
      </c>
      <c r="Z23" s="19">
        <v>0.42</v>
      </c>
      <c r="AA23" s="20"/>
      <c r="AB23" s="20"/>
      <c r="AC23" s="20"/>
      <c r="AD23" s="21"/>
      <c r="AE23" s="21">
        <v>449</v>
      </c>
      <c r="AF23" s="21">
        <v>589</v>
      </c>
      <c r="AG23" s="21">
        <v>441</v>
      </c>
      <c r="AH23" s="21" t="s">
        <v>120</v>
      </c>
      <c r="AI23" s="24">
        <v>541</v>
      </c>
      <c r="AJ23" s="24">
        <v>471</v>
      </c>
      <c r="AK23" s="24">
        <v>530</v>
      </c>
      <c r="AL23" s="24">
        <v>486</v>
      </c>
      <c r="AM23" s="21"/>
      <c r="AN23" s="21"/>
      <c r="AO23" s="21"/>
      <c r="AP23" s="21"/>
      <c r="AQ23" s="21"/>
      <c r="AR23" s="21"/>
      <c r="AS23" s="21"/>
    </row>
    <row r="24" spans="1:45" ht="12.75">
      <c r="A24" s="1"/>
      <c r="B24" s="1">
        <v>106</v>
      </c>
      <c r="C24" t="s">
        <v>134</v>
      </c>
      <c r="D24" s="2">
        <v>19725</v>
      </c>
      <c r="E24" s="17"/>
      <c r="F24" s="16" t="s">
        <v>135</v>
      </c>
      <c r="G24" s="16"/>
      <c r="H24" s="8" t="s">
        <v>122</v>
      </c>
      <c r="I24" s="8"/>
      <c r="J24" s="8" t="s">
        <v>239</v>
      </c>
      <c r="K24" s="18">
        <v>-8.25</v>
      </c>
      <c r="L24" s="18">
        <v>-0.25</v>
      </c>
      <c r="M24" s="17">
        <v>50</v>
      </c>
      <c r="N24" s="18">
        <v>7.1</v>
      </c>
      <c r="O24" s="18">
        <v>6.88</v>
      </c>
      <c r="P24" s="8">
        <v>70</v>
      </c>
      <c r="Q24" s="8">
        <v>6.99</v>
      </c>
      <c r="R24" s="8"/>
      <c r="S24" s="8">
        <v>2</v>
      </c>
      <c r="T24" s="19"/>
      <c r="U24" s="19">
        <v>6.81</v>
      </c>
      <c r="V24" s="19">
        <v>153</v>
      </c>
      <c r="W24" s="19">
        <v>6.54</v>
      </c>
      <c r="X24" s="19">
        <v>63</v>
      </c>
      <c r="Y24" s="19">
        <v>6.26</v>
      </c>
      <c r="Z24" s="19">
        <v>0.6</v>
      </c>
      <c r="AA24" s="20"/>
      <c r="AB24" s="20"/>
      <c r="AC24" s="20"/>
      <c r="AD24" s="21"/>
      <c r="AE24" s="21">
        <v>423</v>
      </c>
      <c r="AF24" s="21">
        <v>545</v>
      </c>
      <c r="AG24" s="21">
        <v>417</v>
      </c>
      <c r="AH24" t="s">
        <v>120</v>
      </c>
      <c r="AI24" s="24">
        <v>487</v>
      </c>
      <c r="AJ24" s="24">
        <v>492</v>
      </c>
      <c r="AK24" s="24">
        <v>496</v>
      </c>
      <c r="AL24" s="24">
        <v>485</v>
      </c>
      <c r="AM24" s="21"/>
      <c r="AN24" s="21"/>
      <c r="AO24" s="21"/>
      <c r="AP24" s="21"/>
      <c r="AQ24" s="21"/>
      <c r="AR24" s="21"/>
      <c r="AS24" s="21"/>
    </row>
    <row r="25" spans="1:45" ht="12.75">
      <c r="A25" s="1"/>
      <c r="B25" s="1">
        <v>110</v>
      </c>
      <c r="C25" s="26" t="s">
        <v>142</v>
      </c>
      <c r="D25" s="2">
        <v>31604</v>
      </c>
      <c r="E25" s="17"/>
      <c r="F25" s="16" t="s">
        <v>143</v>
      </c>
      <c r="G25" s="16"/>
      <c r="H25" s="8" t="s">
        <v>118</v>
      </c>
      <c r="I25" s="8"/>
      <c r="J25" s="8" t="s">
        <v>241</v>
      </c>
      <c r="K25" s="18">
        <v>-3.75</v>
      </c>
      <c r="L25" s="18">
        <v>-5.25</v>
      </c>
      <c r="M25" s="17">
        <v>40</v>
      </c>
      <c r="N25" s="18">
        <v>6.39</v>
      </c>
      <c r="O25" s="18">
        <v>5.6</v>
      </c>
      <c r="P25" s="8">
        <v>105</v>
      </c>
      <c r="Q25" s="8">
        <v>6</v>
      </c>
      <c r="R25" s="8"/>
      <c r="S25" s="8">
        <v>2</v>
      </c>
      <c r="T25" s="19"/>
      <c r="U25" s="19">
        <v>6.92</v>
      </c>
      <c r="V25" s="19">
        <v>62</v>
      </c>
      <c r="W25" s="19">
        <v>6.48</v>
      </c>
      <c r="X25" s="19">
        <v>152</v>
      </c>
      <c r="Y25" s="19">
        <v>5.95</v>
      </c>
      <c r="Z25" s="19">
        <v>1.27</v>
      </c>
      <c r="AA25" s="20"/>
      <c r="AB25" s="20"/>
      <c r="AC25" s="20"/>
      <c r="AD25" s="21"/>
      <c r="AE25" s="21">
        <v>417</v>
      </c>
      <c r="AF25" s="21">
        <v>505</v>
      </c>
      <c r="AG25" s="21">
        <v>409</v>
      </c>
      <c r="AH25" t="s">
        <v>120</v>
      </c>
      <c r="AI25" s="24">
        <v>447</v>
      </c>
      <c r="AJ25" s="24">
        <v>480</v>
      </c>
      <c r="AK25" s="24">
        <v>443</v>
      </c>
      <c r="AL25" s="24">
        <v>479</v>
      </c>
      <c r="AM25" s="21"/>
      <c r="AN25" s="21"/>
      <c r="AO25" s="21"/>
      <c r="AP25" s="21"/>
      <c r="AQ25" s="21"/>
      <c r="AR25" s="21"/>
      <c r="AS25" s="21"/>
    </row>
    <row r="26" spans="1:45" ht="12.75">
      <c r="A26" s="1"/>
      <c r="B26" s="1">
        <v>110</v>
      </c>
      <c r="C26" s="26" t="s">
        <v>142</v>
      </c>
      <c r="D26" s="2">
        <v>31604</v>
      </c>
      <c r="E26" s="17"/>
      <c r="F26" s="16" t="s">
        <v>143</v>
      </c>
      <c r="G26" s="16"/>
      <c r="H26" s="8" t="s">
        <v>122</v>
      </c>
      <c r="I26" s="8"/>
      <c r="J26" s="8" t="s">
        <v>241</v>
      </c>
      <c r="K26" s="18">
        <v>-12.5</v>
      </c>
      <c r="L26" s="18">
        <v>-2.75</v>
      </c>
      <c r="M26" s="17">
        <v>160</v>
      </c>
      <c r="N26" s="18">
        <v>6.49</v>
      </c>
      <c r="O26" s="18">
        <v>5.6</v>
      </c>
      <c r="P26" s="8">
        <v>70</v>
      </c>
      <c r="Q26" s="8">
        <v>6.05</v>
      </c>
      <c r="R26" s="8"/>
      <c r="S26" s="8">
        <v>2</v>
      </c>
      <c r="T26" s="19"/>
      <c r="U26" s="19">
        <v>6.37</v>
      </c>
      <c r="V26" s="19">
        <v>107</v>
      </c>
      <c r="W26" s="19">
        <v>6.05</v>
      </c>
      <c r="X26" s="19">
        <v>17</v>
      </c>
      <c r="Y26" s="19">
        <v>5.76</v>
      </c>
      <c r="Z26" s="19">
        <v>1.99</v>
      </c>
      <c r="AA26" s="20"/>
      <c r="AB26" s="20"/>
      <c r="AC26" s="20"/>
      <c r="AD26" s="21"/>
      <c r="AE26" s="21">
        <v>375</v>
      </c>
      <c r="AF26" s="21">
        <v>512</v>
      </c>
      <c r="AG26" s="21">
        <v>368</v>
      </c>
      <c r="AH26" t="s">
        <v>120</v>
      </c>
      <c r="AI26" s="24">
        <v>438</v>
      </c>
      <c r="AJ26" s="24">
        <v>470</v>
      </c>
      <c r="AK26" s="24">
        <v>444</v>
      </c>
      <c r="AL26" s="24">
        <v>458</v>
      </c>
      <c r="AM26" s="21"/>
      <c r="AN26" s="21"/>
      <c r="AO26" s="21"/>
      <c r="AP26" s="21"/>
      <c r="AQ26" s="21"/>
      <c r="AR26" s="21"/>
      <c r="AS26" s="21"/>
    </row>
    <row r="27" spans="1:45" ht="12.75">
      <c r="A27" s="1"/>
      <c r="B27" s="1">
        <v>111</v>
      </c>
      <c r="C27" s="26" t="s">
        <v>144</v>
      </c>
      <c r="D27" s="2" t="s">
        <v>145</v>
      </c>
      <c r="E27" s="4"/>
      <c r="F27" s="2">
        <v>38844</v>
      </c>
      <c r="G27" s="2"/>
      <c r="H27" s="1" t="s">
        <v>122</v>
      </c>
      <c r="I27" s="1"/>
      <c r="J27" s="1" t="s">
        <v>110</v>
      </c>
      <c r="K27" s="46">
        <v>1</v>
      </c>
      <c r="L27" s="3">
        <v>-9</v>
      </c>
      <c r="M27" s="4">
        <v>85</v>
      </c>
      <c r="N27" s="3">
        <v>8.09</v>
      </c>
      <c r="O27" s="3">
        <v>6.44</v>
      </c>
      <c r="P27" s="8">
        <v>85</v>
      </c>
      <c r="Q27" s="8">
        <v>7.27</v>
      </c>
      <c r="R27" s="8"/>
      <c r="S27" s="8">
        <v>2</v>
      </c>
      <c r="T27" s="19"/>
      <c r="U27" s="19">
        <v>7.7</v>
      </c>
      <c r="V27" s="19">
        <v>93</v>
      </c>
      <c r="W27" s="19">
        <v>6.29</v>
      </c>
      <c r="X27" s="19">
        <v>3</v>
      </c>
      <c r="Y27" s="19">
        <v>6.09</v>
      </c>
      <c r="Z27" s="19">
        <v>2.57</v>
      </c>
      <c r="AA27" s="20"/>
      <c r="AB27" s="20"/>
      <c r="AC27" s="20"/>
      <c r="AD27" s="21"/>
      <c r="AE27" s="21">
        <v>528</v>
      </c>
      <c r="AF27" s="21">
        <v>590</v>
      </c>
      <c r="AG27" s="21">
        <v>525</v>
      </c>
      <c r="AH27" t="s">
        <v>120</v>
      </c>
      <c r="AI27" s="24">
        <v>556</v>
      </c>
      <c r="AJ27" s="24">
        <v>547</v>
      </c>
      <c r="AK27" s="24">
        <v>549</v>
      </c>
      <c r="AL27" s="24">
        <v>552</v>
      </c>
      <c r="AM27" s="21"/>
      <c r="AN27" s="21"/>
      <c r="AO27" s="21"/>
      <c r="AP27" s="21"/>
      <c r="AQ27" s="21"/>
      <c r="AR27" s="21"/>
      <c r="AS27" s="21"/>
    </row>
    <row r="28" spans="1:45" ht="12.75">
      <c r="A28" s="1"/>
      <c r="B28" s="1">
        <v>115</v>
      </c>
      <c r="C28" s="26" t="s">
        <v>153</v>
      </c>
      <c r="D28" s="2">
        <v>17209</v>
      </c>
      <c r="E28" s="4"/>
      <c r="F28" s="2" t="s">
        <v>154</v>
      </c>
      <c r="G28" s="2"/>
      <c r="H28" s="1" t="s">
        <v>118</v>
      </c>
      <c r="I28" s="1"/>
      <c r="J28" s="1" t="s">
        <v>111</v>
      </c>
      <c r="K28" s="46">
        <v>3.75</v>
      </c>
      <c r="L28" s="3">
        <v>-2.25</v>
      </c>
      <c r="M28" s="4">
        <v>45</v>
      </c>
      <c r="N28" s="3">
        <v>7.38</v>
      </c>
      <c r="O28" s="3">
        <v>6.86</v>
      </c>
      <c r="P28" s="8">
        <v>130</v>
      </c>
      <c r="Q28" s="8">
        <v>7.12</v>
      </c>
      <c r="R28" s="8"/>
      <c r="S28" s="8">
        <v>2</v>
      </c>
      <c r="T28" s="19"/>
      <c r="U28" s="19"/>
      <c r="V28" s="19"/>
      <c r="W28" s="19"/>
      <c r="X28" s="19"/>
      <c r="Y28" s="19"/>
      <c r="Z28" s="19"/>
      <c r="AA28" s="20"/>
      <c r="AB28" s="20"/>
      <c r="AC28" s="20"/>
      <c r="AD28" s="21"/>
      <c r="AE28" s="21">
        <v>494</v>
      </c>
      <c r="AF28" s="21">
        <v>583</v>
      </c>
      <c r="AG28" s="21">
        <v>455</v>
      </c>
      <c r="AH28" t="s">
        <v>120</v>
      </c>
      <c r="AI28" s="24">
        <v>516</v>
      </c>
      <c r="AJ28" s="24">
        <v>536</v>
      </c>
      <c r="AK28" s="24">
        <v>473</v>
      </c>
      <c r="AL28" s="24">
        <v>576</v>
      </c>
      <c r="AM28" s="21"/>
      <c r="AN28" s="21"/>
      <c r="AO28" s="21"/>
      <c r="AP28" s="21"/>
      <c r="AQ28" s="21"/>
      <c r="AR28" s="21"/>
      <c r="AS28" s="21"/>
    </row>
    <row r="29" spans="1:45" ht="12.75">
      <c r="A29" s="1"/>
      <c r="B29" s="1">
        <v>116</v>
      </c>
      <c r="C29" s="26" t="s">
        <v>155</v>
      </c>
      <c r="D29" s="2">
        <v>18354</v>
      </c>
      <c r="E29" s="4"/>
      <c r="F29" s="2" t="s">
        <v>156</v>
      </c>
      <c r="G29" s="2"/>
      <c r="H29" s="1" t="s">
        <v>118</v>
      </c>
      <c r="I29" s="1"/>
      <c r="J29" s="1" t="s">
        <v>240</v>
      </c>
      <c r="K29" s="3">
        <v>-5</v>
      </c>
      <c r="L29" s="3">
        <v>0</v>
      </c>
      <c r="M29" s="4">
        <v>0</v>
      </c>
      <c r="N29" s="3">
        <v>7.66</v>
      </c>
      <c r="O29" s="3">
        <v>7.17</v>
      </c>
      <c r="P29" s="8">
        <v>135</v>
      </c>
      <c r="Q29" s="8">
        <v>7.42</v>
      </c>
      <c r="R29" s="8"/>
      <c r="S29" s="8">
        <v>2</v>
      </c>
      <c r="T29" s="19"/>
      <c r="U29" s="19">
        <v>7.42</v>
      </c>
      <c r="V29" s="19">
        <v>38</v>
      </c>
      <c r="W29" s="19">
        <v>6.98</v>
      </c>
      <c r="X29" s="19">
        <v>128</v>
      </c>
      <c r="Y29" s="19">
        <v>6.56</v>
      </c>
      <c r="Z29" s="19">
        <v>1.73</v>
      </c>
      <c r="AA29" s="20"/>
      <c r="AB29" s="20"/>
      <c r="AC29" s="20"/>
      <c r="AD29" s="21"/>
      <c r="AE29" s="21">
        <v>505</v>
      </c>
      <c r="AF29" s="21">
        <v>624</v>
      </c>
      <c r="AG29" s="21">
        <v>492</v>
      </c>
      <c r="AH29" t="s">
        <v>120</v>
      </c>
      <c r="AI29" s="24">
        <v>628</v>
      </c>
      <c r="AJ29" s="24">
        <v>578</v>
      </c>
      <c r="AK29" s="24">
        <v>522</v>
      </c>
      <c r="AL29" s="24">
        <v>578</v>
      </c>
      <c r="AM29" s="21"/>
      <c r="AN29" s="21"/>
      <c r="AO29" s="21"/>
      <c r="AP29" s="21"/>
      <c r="AQ29" s="21"/>
      <c r="AR29" s="21"/>
      <c r="AS29" s="21"/>
    </row>
    <row r="30" spans="1:45" ht="12.75">
      <c r="A30" s="1"/>
      <c r="B30" s="1">
        <v>116</v>
      </c>
      <c r="C30" s="26" t="s">
        <v>155</v>
      </c>
      <c r="D30" s="2">
        <v>18354</v>
      </c>
      <c r="E30" s="4"/>
      <c r="F30" s="2" t="s">
        <v>156</v>
      </c>
      <c r="G30" s="2"/>
      <c r="H30" s="1" t="s">
        <v>122</v>
      </c>
      <c r="I30" s="1"/>
      <c r="J30" s="1" t="s">
        <v>240</v>
      </c>
      <c r="K30" s="3">
        <v>-10</v>
      </c>
      <c r="L30" s="3">
        <v>-2</v>
      </c>
      <c r="M30" s="4">
        <v>130</v>
      </c>
      <c r="N30" s="3">
        <v>6.88</v>
      </c>
      <c r="O30" s="3">
        <v>6.45</v>
      </c>
      <c r="P30" s="8">
        <v>45</v>
      </c>
      <c r="Q30" s="8">
        <v>6.67</v>
      </c>
      <c r="R30" s="8"/>
      <c r="S30" s="8">
        <v>2</v>
      </c>
      <c r="T30" s="19"/>
      <c r="U30" s="19">
        <v>6.79</v>
      </c>
      <c r="V30" s="19">
        <v>96</v>
      </c>
      <c r="W30" s="19">
        <v>6.36</v>
      </c>
      <c r="X30" s="19">
        <v>6</v>
      </c>
      <c r="Y30" s="19">
        <v>6.04</v>
      </c>
      <c r="Z30" s="19">
        <v>2.16</v>
      </c>
      <c r="AA30" s="20"/>
      <c r="AB30" s="20"/>
      <c r="AC30" s="20"/>
      <c r="AD30" s="21"/>
      <c r="AE30" s="21">
        <v>455</v>
      </c>
      <c r="AF30" s="21">
        <v>570</v>
      </c>
      <c r="AG30" s="21">
        <v>448</v>
      </c>
      <c r="AH30" t="s">
        <v>120</v>
      </c>
      <c r="AI30" s="24">
        <v>483</v>
      </c>
      <c r="AJ30" s="24">
        <v>524</v>
      </c>
      <c r="AK30" s="24">
        <v>481</v>
      </c>
      <c r="AL30" s="24">
        <v>522</v>
      </c>
      <c r="AM30" s="21"/>
      <c r="AN30" s="21"/>
      <c r="AO30" s="21"/>
      <c r="AP30" s="21"/>
      <c r="AQ30" s="21"/>
      <c r="AR30" s="21"/>
      <c r="AS30" s="21"/>
    </row>
    <row r="31" spans="1:45" ht="12.75">
      <c r="A31" s="1"/>
      <c r="B31" s="1">
        <v>117</v>
      </c>
      <c r="C31" s="26" t="s">
        <v>157</v>
      </c>
      <c r="D31" s="2">
        <v>13246</v>
      </c>
      <c r="E31" s="4"/>
      <c r="F31" s="2" t="s">
        <v>158</v>
      </c>
      <c r="G31" s="2"/>
      <c r="H31" s="1" t="s">
        <v>122</v>
      </c>
      <c r="I31" s="1"/>
      <c r="J31" s="1" t="s">
        <v>243</v>
      </c>
      <c r="K31" s="3">
        <v>-33</v>
      </c>
      <c r="L31" s="3">
        <v>-6</v>
      </c>
      <c r="M31" s="4">
        <v>50</v>
      </c>
      <c r="N31" s="3">
        <v>7.9</v>
      </c>
      <c r="O31" s="3">
        <v>7.25</v>
      </c>
      <c r="P31" s="8">
        <v>73</v>
      </c>
      <c r="Q31" s="8">
        <v>7.58</v>
      </c>
      <c r="R31" s="8"/>
      <c r="S31" s="8">
        <v>2</v>
      </c>
      <c r="T31" s="19"/>
      <c r="U31" s="19">
        <v>7.21</v>
      </c>
      <c r="V31" s="19">
        <v>141</v>
      </c>
      <c r="W31" s="19">
        <v>6.57</v>
      </c>
      <c r="X31" s="19">
        <v>51</v>
      </c>
      <c r="Y31" s="19">
        <v>6.29</v>
      </c>
      <c r="Z31" s="19">
        <v>1.88</v>
      </c>
      <c r="AA31" s="20"/>
      <c r="AB31" s="20"/>
      <c r="AC31" s="20"/>
      <c r="AD31" s="21"/>
      <c r="AE31" s="21">
        <v>549</v>
      </c>
      <c r="AF31" s="21">
        <v>625</v>
      </c>
      <c r="AG31" s="21">
        <v>517</v>
      </c>
      <c r="AH31" s="21" t="s">
        <v>119</v>
      </c>
      <c r="AI31" s="24">
        <v>526</v>
      </c>
      <c r="AJ31" s="24">
        <v>601</v>
      </c>
      <c r="AK31" s="24">
        <v>546</v>
      </c>
      <c r="AL31" s="24">
        <v>577</v>
      </c>
      <c r="AM31" s="21"/>
      <c r="AN31" s="21"/>
      <c r="AO31" s="21"/>
      <c r="AP31" s="21"/>
      <c r="AQ31" s="21"/>
      <c r="AR31" s="21"/>
      <c r="AS31" s="21"/>
    </row>
    <row r="32" spans="1:45" ht="12.75">
      <c r="A32" s="1"/>
      <c r="B32" s="1">
        <v>119</v>
      </c>
      <c r="C32" s="26" t="s">
        <v>161</v>
      </c>
      <c r="D32" s="2">
        <v>17047</v>
      </c>
      <c r="E32" s="17"/>
      <c r="F32" s="2">
        <v>39028</v>
      </c>
      <c r="G32" s="16"/>
      <c r="H32" s="8" t="s">
        <v>118</v>
      </c>
      <c r="I32" s="8"/>
      <c r="J32" s="8" t="s">
        <v>244</v>
      </c>
      <c r="K32" s="18">
        <v>-11.25</v>
      </c>
      <c r="L32" s="18">
        <v>-2</v>
      </c>
      <c r="M32" s="17">
        <v>90</v>
      </c>
      <c r="N32" s="18">
        <v>7.59</v>
      </c>
      <c r="O32" s="18">
        <v>7.47</v>
      </c>
      <c r="P32" s="8">
        <v>60</v>
      </c>
      <c r="Q32" s="8">
        <v>7.53</v>
      </c>
      <c r="R32" s="8"/>
      <c r="S32" s="8">
        <v>2</v>
      </c>
      <c r="T32" s="19"/>
      <c r="U32" s="19">
        <v>7.21</v>
      </c>
      <c r="V32" s="19">
        <v>100</v>
      </c>
      <c r="W32" s="19">
        <v>7.14</v>
      </c>
      <c r="X32" s="19">
        <v>10</v>
      </c>
      <c r="Y32" s="19">
        <v>6.67</v>
      </c>
      <c r="Z32" s="19">
        <v>3.15</v>
      </c>
      <c r="AA32" s="20"/>
      <c r="AB32" s="20"/>
      <c r="AC32" s="20"/>
      <c r="AD32" s="21"/>
      <c r="AE32" s="21">
        <v>443</v>
      </c>
      <c r="AF32" s="21">
        <v>539</v>
      </c>
      <c r="AG32" s="21">
        <v>438</v>
      </c>
      <c r="AH32" t="s">
        <v>120</v>
      </c>
      <c r="AI32" s="24">
        <v>498</v>
      </c>
      <c r="AJ32" s="24">
        <v>496</v>
      </c>
      <c r="AK32" s="24">
        <v>492</v>
      </c>
      <c r="AL32" s="24">
        <v>495</v>
      </c>
      <c r="AM32" s="21"/>
      <c r="AN32" s="21"/>
      <c r="AO32" s="21"/>
      <c r="AP32" s="21"/>
      <c r="AQ32" s="21"/>
      <c r="AR32" s="21"/>
      <c r="AS32" s="21"/>
    </row>
    <row r="33" spans="1:45" ht="12.75">
      <c r="A33" s="1"/>
      <c r="B33" s="1">
        <v>119</v>
      </c>
      <c r="C33" s="26" t="s">
        <v>161</v>
      </c>
      <c r="D33" s="2">
        <v>17047</v>
      </c>
      <c r="E33" s="17"/>
      <c r="F33" s="2">
        <v>39028</v>
      </c>
      <c r="G33" s="16"/>
      <c r="H33" s="8" t="s">
        <v>122</v>
      </c>
      <c r="I33" s="8"/>
      <c r="J33" s="8" t="s">
        <v>242</v>
      </c>
      <c r="K33" s="18">
        <v>-13.5</v>
      </c>
      <c r="L33" s="18">
        <v>-2.5</v>
      </c>
      <c r="M33" s="17">
        <v>80</v>
      </c>
      <c r="N33" s="18">
        <v>7.52</v>
      </c>
      <c r="O33" s="18">
        <v>6.44</v>
      </c>
      <c r="P33" s="8">
        <v>130</v>
      </c>
      <c r="Q33" s="8">
        <v>6.98</v>
      </c>
      <c r="R33" s="8"/>
      <c r="S33" s="8">
        <v>2</v>
      </c>
      <c r="T33" s="19"/>
      <c r="U33" s="19">
        <v>7.69</v>
      </c>
      <c r="V33" s="19">
        <v>35</v>
      </c>
      <c r="W33" s="19">
        <v>7.06</v>
      </c>
      <c r="X33" s="19">
        <v>107</v>
      </c>
      <c r="Y33" s="19">
        <v>6.18</v>
      </c>
      <c r="Z33" s="19">
        <v>2.31</v>
      </c>
      <c r="AA33" s="20"/>
      <c r="AB33" s="20"/>
      <c r="AC33" s="20"/>
      <c r="AD33" s="21"/>
      <c r="AE33" s="21">
        <v>385</v>
      </c>
      <c r="AF33" s="21">
        <v>563</v>
      </c>
      <c r="AG33" s="21">
        <v>376</v>
      </c>
      <c r="AH33" t="s">
        <v>120</v>
      </c>
      <c r="AI33" s="24">
        <v>461</v>
      </c>
      <c r="AJ33" s="24">
        <v>492</v>
      </c>
      <c r="AK33" s="24">
        <v>464</v>
      </c>
      <c r="AL33" s="24">
        <v>489</v>
      </c>
      <c r="AM33" s="21"/>
      <c r="AN33" s="21"/>
      <c r="AO33" s="21"/>
      <c r="AP33" s="21"/>
      <c r="AQ33" s="21"/>
      <c r="AR33" s="21"/>
      <c r="AS33" s="21"/>
    </row>
    <row r="34" spans="1:45" ht="12.75">
      <c r="A34" s="1"/>
      <c r="B34" s="1">
        <v>120</v>
      </c>
      <c r="C34" s="26" t="s">
        <v>162</v>
      </c>
      <c r="D34" s="16">
        <v>23599</v>
      </c>
      <c r="E34" s="17"/>
      <c r="F34" s="16" t="s">
        <v>163</v>
      </c>
      <c r="G34" s="16"/>
      <c r="H34" s="8" t="s">
        <v>118</v>
      </c>
      <c r="I34" s="8"/>
      <c r="J34" s="8" t="s">
        <v>242</v>
      </c>
      <c r="K34" s="18">
        <v>-2</v>
      </c>
      <c r="L34" s="18">
        <v>-4</v>
      </c>
      <c r="M34" s="17">
        <v>15</v>
      </c>
      <c r="N34" s="18">
        <v>7.59</v>
      </c>
      <c r="O34" s="18">
        <v>7.27</v>
      </c>
      <c r="P34" s="8">
        <v>25</v>
      </c>
      <c r="Q34" s="8">
        <v>7.43</v>
      </c>
      <c r="R34" s="8"/>
      <c r="S34" s="8">
        <v>2</v>
      </c>
      <c r="T34" s="19"/>
      <c r="U34" s="19">
        <v>7.4</v>
      </c>
      <c r="V34" s="19">
        <v>17</v>
      </c>
      <c r="W34" s="19">
        <v>7.06</v>
      </c>
      <c r="X34" s="19">
        <v>107</v>
      </c>
      <c r="Y34" s="19">
        <v>6.28</v>
      </c>
      <c r="Z34" s="19">
        <v>1.71</v>
      </c>
      <c r="AA34" s="20"/>
      <c r="AB34" s="20"/>
      <c r="AC34" s="20"/>
      <c r="AD34" s="21"/>
      <c r="AE34" s="21">
        <v>513</v>
      </c>
      <c r="AF34" s="21">
        <v>590</v>
      </c>
      <c r="AG34" s="21">
        <v>508</v>
      </c>
      <c r="AH34" t="s">
        <v>120</v>
      </c>
      <c r="AI34" s="24">
        <v>558</v>
      </c>
      <c r="AJ34" s="24">
        <v>516</v>
      </c>
      <c r="AK34" s="24">
        <v>554</v>
      </c>
      <c r="AL34" s="24">
        <v>511</v>
      </c>
      <c r="AM34" s="21"/>
      <c r="AN34" s="21"/>
      <c r="AO34" s="21"/>
      <c r="AP34" s="21"/>
      <c r="AQ34" s="21"/>
      <c r="AR34" s="21"/>
      <c r="AS34" s="21"/>
    </row>
    <row r="35" spans="1:45" ht="12.75">
      <c r="A35" s="1"/>
      <c r="B35" s="1">
        <v>120</v>
      </c>
      <c r="C35" s="26" t="s">
        <v>162</v>
      </c>
      <c r="D35" s="16">
        <v>23599</v>
      </c>
      <c r="E35" s="17"/>
      <c r="F35" s="16" t="s">
        <v>163</v>
      </c>
      <c r="G35" s="16"/>
      <c r="H35" s="8" t="s">
        <v>122</v>
      </c>
      <c r="I35" s="8"/>
      <c r="J35" s="8" t="s">
        <v>239</v>
      </c>
      <c r="K35" s="18">
        <v>-3.5</v>
      </c>
      <c r="L35" s="18">
        <v>-1</v>
      </c>
      <c r="M35" s="17">
        <v>145</v>
      </c>
      <c r="N35" s="18">
        <v>7.62</v>
      </c>
      <c r="O35" s="18">
        <v>7.44</v>
      </c>
      <c r="P35" s="8">
        <v>157</v>
      </c>
      <c r="Q35" s="8">
        <v>7.53</v>
      </c>
      <c r="R35" s="8"/>
      <c r="S35" s="8">
        <v>2</v>
      </c>
      <c r="T35" s="19"/>
      <c r="U35" s="19">
        <v>7.43</v>
      </c>
      <c r="V35" s="19">
        <v>177</v>
      </c>
      <c r="W35" s="19">
        <v>7.22</v>
      </c>
      <c r="X35" s="19">
        <v>87</v>
      </c>
      <c r="Y35" s="19">
        <v>6.27</v>
      </c>
      <c r="Z35" s="19">
        <v>2.45</v>
      </c>
      <c r="AA35" s="20"/>
      <c r="AB35" s="20"/>
      <c r="AC35" s="20"/>
      <c r="AD35" s="21"/>
      <c r="AE35" s="21">
        <v>421</v>
      </c>
      <c r="AF35" s="21">
        <v>515</v>
      </c>
      <c r="AG35" s="21">
        <v>417</v>
      </c>
      <c r="AH35" t="s">
        <v>120</v>
      </c>
      <c r="AI35" s="24">
        <v>475</v>
      </c>
      <c r="AJ35" s="24">
        <v>452</v>
      </c>
      <c r="AK35" s="24">
        <v>478</v>
      </c>
      <c r="AL35" s="24">
        <v>441</v>
      </c>
      <c r="AM35" s="21"/>
      <c r="AN35" s="21"/>
      <c r="AO35" s="21"/>
      <c r="AP35" s="21"/>
      <c r="AQ35" s="21"/>
      <c r="AR35" s="21"/>
      <c r="AS35" s="21"/>
    </row>
    <row r="36" spans="1:45" ht="12.75">
      <c r="A36" s="1"/>
      <c r="B36" s="1">
        <v>124</v>
      </c>
      <c r="C36" s="26" t="s">
        <v>170</v>
      </c>
      <c r="D36" s="16" t="s">
        <v>171</v>
      </c>
      <c r="E36" s="17"/>
      <c r="F36" s="16">
        <v>38994</v>
      </c>
      <c r="G36" s="16"/>
      <c r="H36" s="8" t="s">
        <v>118</v>
      </c>
      <c r="I36" s="8"/>
      <c r="J36" s="8" t="s">
        <v>241</v>
      </c>
      <c r="K36" s="18">
        <v>-1.5</v>
      </c>
      <c r="L36" s="18">
        <v>-6</v>
      </c>
      <c r="M36" s="17">
        <v>20</v>
      </c>
      <c r="N36" s="18">
        <v>8.19</v>
      </c>
      <c r="O36" s="18">
        <v>7.08</v>
      </c>
      <c r="P36" s="8">
        <v>17</v>
      </c>
      <c r="Q36" s="8">
        <v>7.63</v>
      </c>
      <c r="R36" s="8"/>
      <c r="S36" s="8">
        <v>2</v>
      </c>
      <c r="T36" s="19"/>
      <c r="U36" s="19">
        <v>8</v>
      </c>
      <c r="V36" s="19">
        <v>17</v>
      </c>
      <c r="W36" s="19">
        <v>6.75</v>
      </c>
      <c r="X36" s="19">
        <v>107</v>
      </c>
      <c r="Y36" s="19">
        <v>6.27</v>
      </c>
      <c r="Z36" s="19">
        <v>125</v>
      </c>
      <c r="AA36" s="20"/>
      <c r="AB36" s="20"/>
      <c r="AC36" s="20"/>
      <c r="AD36" s="21"/>
      <c r="AE36" s="21">
        <v>462</v>
      </c>
      <c r="AF36" s="21">
        <v>534</v>
      </c>
      <c r="AG36" s="21">
        <v>457</v>
      </c>
      <c r="AH36" t="s">
        <v>120</v>
      </c>
      <c r="AI36" s="24">
        <v>492</v>
      </c>
      <c r="AJ36" s="24">
        <v>506</v>
      </c>
      <c r="AK36" s="24">
        <v>477</v>
      </c>
      <c r="AL36" s="24">
        <v>504</v>
      </c>
      <c r="AM36" s="21"/>
      <c r="AN36" s="21"/>
      <c r="AO36" s="21"/>
      <c r="AP36" s="21"/>
      <c r="AQ36" s="21"/>
      <c r="AR36" s="21"/>
      <c r="AS36" s="21"/>
    </row>
    <row r="37" spans="1:45" ht="12.75">
      <c r="A37" s="1"/>
      <c r="B37" s="1">
        <v>124</v>
      </c>
      <c r="C37" s="26" t="s">
        <v>170</v>
      </c>
      <c r="D37" s="16" t="s">
        <v>171</v>
      </c>
      <c r="E37" s="17"/>
      <c r="F37" s="16">
        <v>38994</v>
      </c>
      <c r="G37" s="16"/>
      <c r="H37" s="8" t="s">
        <v>122</v>
      </c>
      <c r="I37" s="8"/>
      <c r="J37" s="1" t="s">
        <v>238</v>
      </c>
      <c r="K37" s="3">
        <v>-1</v>
      </c>
      <c r="L37" s="3">
        <v>-4.25</v>
      </c>
      <c r="M37" s="4">
        <v>150</v>
      </c>
      <c r="N37" s="18">
        <v>8.28</v>
      </c>
      <c r="O37" s="18">
        <v>7.59</v>
      </c>
      <c r="P37" s="8">
        <v>157</v>
      </c>
      <c r="Q37" s="8">
        <v>7.93</v>
      </c>
      <c r="R37" s="8"/>
      <c r="S37" s="8">
        <v>2</v>
      </c>
      <c r="T37" s="19"/>
      <c r="U37" s="19">
        <v>8.25</v>
      </c>
      <c r="V37" s="19">
        <v>163</v>
      </c>
      <c r="W37" s="19">
        <v>7.45</v>
      </c>
      <c r="X37" s="19">
        <v>73</v>
      </c>
      <c r="Y37" s="19">
        <v>6.67</v>
      </c>
      <c r="Z37" s="19">
        <v>1.99</v>
      </c>
      <c r="AA37" s="20"/>
      <c r="AB37" s="20"/>
      <c r="AC37" s="20"/>
      <c r="AD37" s="21"/>
      <c r="AE37" s="21">
        <v>462</v>
      </c>
      <c r="AF37" s="21">
        <v>534</v>
      </c>
      <c r="AG37" s="21">
        <v>456</v>
      </c>
      <c r="AH37" t="s">
        <v>120</v>
      </c>
      <c r="AI37" s="24">
        <v>497</v>
      </c>
      <c r="AJ37" s="24">
        <v>503</v>
      </c>
      <c r="AK37" s="24">
        <v>488</v>
      </c>
      <c r="AL37" s="24">
        <v>508</v>
      </c>
      <c r="AM37" s="21"/>
      <c r="AN37" s="21"/>
      <c r="AO37" s="21"/>
      <c r="AP37" s="21"/>
      <c r="AQ37" s="21"/>
      <c r="AR37" s="21"/>
      <c r="AS37" s="21"/>
    </row>
    <row r="38" spans="1:45" ht="12.75">
      <c r="A38" s="1"/>
      <c r="B38" s="1">
        <v>126</v>
      </c>
      <c r="C38" s="20" t="s">
        <v>174</v>
      </c>
      <c r="D38" s="16">
        <v>32269</v>
      </c>
      <c r="E38" s="17"/>
      <c r="F38" s="16">
        <v>38997</v>
      </c>
      <c r="G38" s="16"/>
      <c r="H38" s="8" t="s">
        <v>118</v>
      </c>
      <c r="I38" s="8"/>
      <c r="J38" s="8" t="s">
        <v>239</v>
      </c>
      <c r="K38" s="46">
        <v>2</v>
      </c>
      <c r="L38" s="18">
        <v>-3</v>
      </c>
      <c r="M38" s="17">
        <v>55</v>
      </c>
      <c r="N38" s="18">
        <v>5.71</v>
      </c>
      <c r="O38" s="18">
        <v>4.8</v>
      </c>
      <c r="P38" s="8">
        <v>80</v>
      </c>
      <c r="Q38" s="8">
        <v>5.26</v>
      </c>
      <c r="R38" s="8"/>
      <c r="S38" s="8">
        <v>2</v>
      </c>
      <c r="T38" s="19"/>
      <c r="U38" s="19">
        <v>7.75</v>
      </c>
      <c r="V38" s="19">
        <v>58</v>
      </c>
      <c r="W38" s="19">
        <v>6.6</v>
      </c>
      <c r="X38" s="19">
        <v>148</v>
      </c>
      <c r="Y38" s="19">
        <v>6.11</v>
      </c>
      <c r="Z38" s="19">
        <v>1.62</v>
      </c>
      <c r="AA38" s="20"/>
      <c r="AB38" s="20"/>
      <c r="AC38" s="20"/>
      <c r="AD38" s="21"/>
      <c r="AE38" s="21">
        <v>455</v>
      </c>
      <c r="AF38" s="21">
        <v>573</v>
      </c>
      <c r="AG38" s="21">
        <v>450</v>
      </c>
      <c r="AH38" t="s">
        <v>120</v>
      </c>
      <c r="AI38" s="24">
        <v>519</v>
      </c>
      <c r="AJ38" s="24">
        <v>518</v>
      </c>
      <c r="AK38" s="24">
        <v>521</v>
      </c>
      <c r="AL38" s="24">
        <v>517</v>
      </c>
      <c r="AM38" s="21"/>
      <c r="AN38" s="21"/>
      <c r="AO38" s="21"/>
      <c r="AP38" s="21"/>
      <c r="AQ38" s="21"/>
      <c r="AR38" s="21"/>
      <c r="AS38" s="21"/>
    </row>
    <row r="39" spans="1:45" ht="12.75">
      <c r="A39" s="1"/>
      <c r="B39" s="1">
        <v>127</v>
      </c>
      <c r="C39" s="20" t="s">
        <v>175</v>
      </c>
      <c r="D39" s="16" t="s">
        <v>176</v>
      </c>
      <c r="E39" s="17"/>
      <c r="F39" s="16">
        <v>38783</v>
      </c>
      <c r="G39" s="16"/>
      <c r="H39" s="8" t="s">
        <v>118</v>
      </c>
      <c r="I39" s="8"/>
      <c r="J39" s="8" t="s">
        <v>242</v>
      </c>
      <c r="K39" s="3">
        <v>-3.25</v>
      </c>
      <c r="L39" s="3">
        <v>-7</v>
      </c>
      <c r="M39" s="4">
        <v>85</v>
      </c>
      <c r="N39" s="3">
        <v>7.71</v>
      </c>
      <c r="O39" s="3">
        <v>7.45</v>
      </c>
      <c r="P39" s="8">
        <v>145</v>
      </c>
      <c r="Q39" s="8">
        <v>7.58</v>
      </c>
      <c r="R39" s="8"/>
      <c r="S39" s="8">
        <v>2</v>
      </c>
      <c r="T39" s="19"/>
      <c r="U39" s="19">
        <v>7.73</v>
      </c>
      <c r="V39" s="19">
        <v>179</v>
      </c>
      <c r="W39" s="19">
        <v>7.25</v>
      </c>
      <c r="X39" s="19">
        <v>89</v>
      </c>
      <c r="Y39" s="19">
        <v>6.96</v>
      </c>
      <c r="Z39" s="19">
        <v>3</v>
      </c>
      <c r="AA39" s="20"/>
      <c r="AB39" s="20"/>
      <c r="AC39" s="20"/>
      <c r="AD39" s="21"/>
      <c r="AE39" s="21">
        <v>469</v>
      </c>
      <c r="AF39" s="21">
        <v>603</v>
      </c>
      <c r="AG39" s="21">
        <v>447</v>
      </c>
      <c r="AH39" t="s">
        <v>119</v>
      </c>
      <c r="AI39" s="24">
        <v>473</v>
      </c>
      <c r="AJ39" s="24">
        <v>576</v>
      </c>
      <c r="AK39" s="24">
        <v>491</v>
      </c>
      <c r="AL39" s="24">
        <v>563</v>
      </c>
      <c r="AM39" s="21"/>
      <c r="AN39" s="21"/>
      <c r="AO39" s="21"/>
      <c r="AP39" s="21"/>
      <c r="AQ39" s="21"/>
      <c r="AR39" s="21"/>
      <c r="AS39" s="21"/>
    </row>
    <row r="40" spans="1:45" ht="12.75">
      <c r="A40" s="1"/>
      <c r="B40" s="1">
        <v>128</v>
      </c>
      <c r="C40" s="20" t="s">
        <v>177</v>
      </c>
      <c r="D40" s="16" t="s">
        <v>178</v>
      </c>
      <c r="E40" s="17"/>
      <c r="F40" s="16" t="s">
        <v>179</v>
      </c>
      <c r="G40" s="16"/>
      <c r="H40" s="8" t="s">
        <v>118</v>
      </c>
      <c r="I40" s="8"/>
      <c r="J40" s="8" t="s">
        <v>245</v>
      </c>
      <c r="K40" s="18">
        <v>0</v>
      </c>
      <c r="L40" s="18">
        <v>0</v>
      </c>
      <c r="M40" s="17">
        <v>0</v>
      </c>
      <c r="N40" s="8">
        <v>8.59</v>
      </c>
      <c r="O40" s="18">
        <v>7.51</v>
      </c>
      <c r="P40" s="18">
        <v>15</v>
      </c>
      <c r="Q40" s="1">
        <v>7.05</v>
      </c>
      <c r="R40" s="8"/>
      <c r="S40" s="8">
        <v>2</v>
      </c>
      <c r="T40" s="19"/>
      <c r="U40" s="19">
        <v>7.52</v>
      </c>
      <c r="V40" s="19">
        <v>84</v>
      </c>
      <c r="W40" s="19">
        <v>6.13</v>
      </c>
      <c r="X40" s="19">
        <v>174</v>
      </c>
      <c r="Y40" s="19">
        <v>6</v>
      </c>
      <c r="Z40" s="19">
        <v>1.24</v>
      </c>
      <c r="AA40" s="20"/>
      <c r="AB40" s="20"/>
      <c r="AC40" s="20"/>
      <c r="AD40" s="21"/>
      <c r="AE40" s="21">
        <v>363</v>
      </c>
      <c r="AF40" s="21">
        <v>606</v>
      </c>
      <c r="AG40" s="21">
        <v>317</v>
      </c>
      <c r="AH40" t="s">
        <v>119</v>
      </c>
      <c r="AI40" s="24">
        <v>399</v>
      </c>
      <c r="AJ40" s="24">
        <v>497</v>
      </c>
      <c r="AK40" s="24">
        <v>361</v>
      </c>
      <c r="AL40" s="24">
        <v>538</v>
      </c>
      <c r="AM40" s="21"/>
      <c r="AN40" s="21"/>
      <c r="AO40" s="21"/>
      <c r="AP40" s="21"/>
      <c r="AQ40" s="21"/>
      <c r="AR40" s="21"/>
      <c r="AS40" s="21"/>
    </row>
    <row r="41" spans="1:45" ht="12.75">
      <c r="A41" s="1"/>
      <c r="B41" s="1">
        <v>128</v>
      </c>
      <c r="C41" s="20" t="s">
        <v>177</v>
      </c>
      <c r="D41" s="16" t="s">
        <v>178</v>
      </c>
      <c r="E41" s="17"/>
      <c r="F41" s="16" t="s">
        <v>179</v>
      </c>
      <c r="G41" s="16"/>
      <c r="H41" s="8" t="s">
        <v>246</v>
      </c>
      <c r="I41" s="8"/>
      <c r="J41" s="8" t="s">
        <v>243</v>
      </c>
      <c r="K41" s="18">
        <v>-17</v>
      </c>
      <c r="L41" s="18">
        <v>0</v>
      </c>
      <c r="M41" s="17">
        <v>0</v>
      </c>
      <c r="N41" s="18">
        <v>7.48</v>
      </c>
      <c r="O41" s="18">
        <v>6.55</v>
      </c>
      <c r="P41" s="8">
        <v>105</v>
      </c>
      <c r="Q41" s="8">
        <v>7.02</v>
      </c>
      <c r="R41" s="8"/>
      <c r="S41" s="8">
        <v>2</v>
      </c>
      <c r="T41" s="19"/>
      <c r="U41" s="19">
        <v>7.55</v>
      </c>
      <c r="V41" s="19">
        <v>96</v>
      </c>
      <c r="W41" s="19">
        <v>5.94</v>
      </c>
      <c r="X41" s="19">
        <v>6</v>
      </c>
      <c r="Y41" s="19">
        <v>5.92</v>
      </c>
      <c r="Z41" s="19">
        <v>1.88</v>
      </c>
      <c r="AA41" s="20"/>
      <c r="AB41" s="20"/>
      <c r="AC41" s="20"/>
      <c r="AD41" s="21"/>
      <c r="AE41" s="21"/>
      <c r="AF41" s="21"/>
      <c r="AG41" s="21"/>
      <c r="AI41" s="24"/>
      <c r="AJ41" s="24"/>
      <c r="AK41" s="24"/>
      <c r="AL41" s="24"/>
      <c r="AM41" s="21"/>
      <c r="AN41" s="21"/>
      <c r="AO41" s="21"/>
      <c r="AP41" s="21"/>
      <c r="AQ41" s="21"/>
      <c r="AR41" s="21"/>
      <c r="AS41" s="21"/>
    </row>
    <row r="42" spans="1:45" ht="12.75">
      <c r="A42" s="1"/>
      <c r="B42" s="1">
        <v>131</v>
      </c>
      <c r="C42" s="20" t="s">
        <v>183</v>
      </c>
      <c r="D42" s="16">
        <v>27675</v>
      </c>
      <c r="E42" s="17"/>
      <c r="F42" s="16" t="s">
        <v>163</v>
      </c>
      <c r="G42" s="16"/>
      <c r="H42" s="8" t="s">
        <v>118</v>
      </c>
      <c r="I42" s="8"/>
      <c r="J42" s="8" t="s">
        <v>111</v>
      </c>
      <c r="K42" s="18">
        <v>-3.5</v>
      </c>
      <c r="L42" s="18">
        <v>-0.75</v>
      </c>
      <c r="M42" s="17">
        <v>80</v>
      </c>
      <c r="N42" s="18">
        <v>7.37</v>
      </c>
      <c r="O42" s="18">
        <v>7.2</v>
      </c>
      <c r="P42" s="8">
        <v>31</v>
      </c>
      <c r="Q42" s="8">
        <v>7.29</v>
      </c>
      <c r="R42" s="8"/>
      <c r="S42" s="8">
        <v>2</v>
      </c>
      <c r="T42" s="19"/>
      <c r="U42" s="19">
        <v>7.22</v>
      </c>
      <c r="V42" s="19">
        <v>59</v>
      </c>
      <c r="W42" s="19">
        <v>7.1</v>
      </c>
      <c r="X42" s="19">
        <v>149</v>
      </c>
      <c r="Y42" s="19">
        <v>6.98</v>
      </c>
      <c r="Z42" s="19">
        <v>2.27</v>
      </c>
      <c r="AA42" s="20"/>
      <c r="AB42" s="20"/>
      <c r="AC42" s="20"/>
      <c r="AD42" s="21"/>
      <c r="AE42" s="21">
        <v>477</v>
      </c>
      <c r="AF42" s="21">
        <v>548</v>
      </c>
      <c r="AG42" s="21">
        <v>471</v>
      </c>
      <c r="AH42" t="s">
        <v>120</v>
      </c>
      <c r="AI42" s="24">
        <v>497</v>
      </c>
      <c r="AJ42" s="24">
        <v>509</v>
      </c>
      <c r="AK42" s="24">
        <v>489</v>
      </c>
      <c r="AL42" s="24">
        <v>519</v>
      </c>
      <c r="AM42" s="21"/>
      <c r="AN42" s="21"/>
      <c r="AO42" s="21"/>
      <c r="AP42" s="21"/>
      <c r="AQ42" s="21"/>
      <c r="AR42" s="21"/>
      <c r="AS42" s="21"/>
    </row>
    <row r="43" spans="1:45" ht="12.75">
      <c r="A43" s="1"/>
      <c r="B43" s="1">
        <v>131</v>
      </c>
      <c r="C43" s="20" t="s">
        <v>183</v>
      </c>
      <c r="D43" s="16">
        <v>27675</v>
      </c>
      <c r="E43" s="17"/>
      <c r="F43" s="16" t="s">
        <v>163</v>
      </c>
      <c r="G43" s="16"/>
      <c r="H43" s="8" t="s">
        <v>122</v>
      </c>
      <c r="I43" s="8"/>
      <c r="J43" s="8" t="s">
        <v>110</v>
      </c>
      <c r="K43" s="18">
        <v>-4.75</v>
      </c>
      <c r="L43" s="18">
        <v>-2.25</v>
      </c>
      <c r="M43" s="17">
        <v>105</v>
      </c>
      <c r="N43" s="18">
        <v>6.99</v>
      </c>
      <c r="O43" s="18">
        <v>6.7</v>
      </c>
      <c r="P43" s="8">
        <v>21</v>
      </c>
      <c r="Q43" s="8">
        <v>6.84</v>
      </c>
      <c r="R43" s="8"/>
      <c r="S43" s="8">
        <v>2</v>
      </c>
      <c r="T43" s="19"/>
      <c r="U43" s="19">
        <v>8.21</v>
      </c>
      <c r="V43" s="19">
        <v>8</v>
      </c>
      <c r="W43" s="19">
        <v>7.96</v>
      </c>
      <c r="X43" s="19">
        <v>98</v>
      </c>
      <c r="Y43" s="19">
        <v>6.41</v>
      </c>
      <c r="Z43" s="19">
        <v>1.66</v>
      </c>
      <c r="AA43" s="20"/>
      <c r="AB43" s="20"/>
      <c r="AC43" s="20"/>
      <c r="AD43" s="21"/>
      <c r="AE43" s="21">
        <v>460</v>
      </c>
      <c r="AF43" s="21">
        <v>545</v>
      </c>
      <c r="AG43" s="21">
        <v>451</v>
      </c>
      <c r="AH43" t="s">
        <v>120</v>
      </c>
      <c r="AI43" s="24">
        <v>475</v>
      </c>
      <c r="AJ43" s="24">
        <v>496</v>
      </c>
      <c r="AK43" s="24">
        <v>462</v>
      </c>
      <c r="AL43" s="24">
        <v>510</v>
      </c>
      <c r="AM43" s="21"/>
      <c r="AN43" s="21"/>
      <c r="AO43" s="21"/>
      <c r="AP43" s="21"/>
      <c r="AQ43" s="21"/>
      <c r="AR43" s="21"/>
      <c r="AS43" s="21"/>
    </row>
    <row r="44" spans="1:45" ht="12.75">
      <c r="A44" s="1"/>
      <c r="B44" s="1">
        <v>132</v>
      </c>
      <c r="C44" s="20" t="s">
        <v>184</v>
      </c>
      <c r="D44" s="16">
        <v>31203</v>
      </c>
      <c r="E44" s="17"/>
      <c r="F44" s="16" t="s">
        <v>151</v>
      </c>
      <c r="G44" s="16"/>
      <c r="H44" s="8" t="s">
        <v>122</v>
      </c>
      <c r="I44" s="8"/>
      <c r="J44" s="8" t="s">
        <v>111</v>
      </c>
      <c r="K44" s="18">
        <v>-3.5</v>
      </c>
      <c r="L44" s="18">
        <v>-4.75</v>
      </c>
      <c r="M44" s="17">
        <v>170</v>
      </c>
      <c r="N44" s="18">
        <v>7.08</v>
      </c>
      <c r="O44" s="18">
        <v>6.93</v>
      </c>
      <c r="P44" s="8">
        <v>80</v>
      </c>
      <c r="Q44" s="8">
        <v>6.66</v>
      </c>
      <c r="R44" s="8"/>
      <c r="S44" s="8">
        <v>2</v>
      </c>
      <c r="T44" s="19"/>
      <c r="U44" s="19">
        <v>6.89</v>
      </c>
      <c r="V44" s="19">
        <v>176</v>
      </c>
      <c r="W44" s="19">
        <v>6.02</v>
      </c>
      <c r="X44" s="19">
        <v>86</v>
      </c>
      <c r="Y44" s="19">
        <v>6.04</v>
      </c>
      <c r="Z44" s="19">
        <v>1.55</v>
      </c>
      <c r="AA44" s="20"/>
      <c r="AB44" s="20"/>
      <c r="AC44" s="20"/>
      <c r="AD44" s="21"/>
      <c r="AE44" s="21">
        <v>447</v>
      </c>
      <c r="AF44" s="21">
        <v>531</v>
      </c>
      <c r="AG44" s="21">
        <v>443</v>
      </c>
      <c r="AH44" t="s">
        <v>120</v>
      </c>
      <c r="AI44" s="24">
        <v>487</v>
      </c>
      <c r="AJ44" s="24">
        <v>493</v>
      </c>
      <c r="AK44" s="24">
        <v>486</v>
      </c>
      <c r="AL44" s="24">
        <v>495</v>
      </c>
      <c r="AM44" s="21"/>
      <c r="AN44" s="21"/>
      <c r="AO44" s="21"/>
      <c r="AP44" s="21"/>
      <c r="AQ44" s="21"/>
      <c r="AR44" s="21"/>
      <c r="AS44" s="21"/>
    </row>
    <row r="45" spans="1:45" ht="12.75">
      <c r="A45" s="1"/>
      <c r="B45" s="1">
        <v>133</v>
      </c>
      <c r="C45" s="20" t="s">
        <v>185</v>
      </c>
      <c r="D45" s="16" t="s">
        <v>186</v>
      </c>
      <c r="E45" s="17"/>
      <c r="F45" s="16" t="s">
        <v>151</v>
      </c>
      <c r="G45" s="16"/>
      <c r="H45" s="8" t="s">
        <v>118</v>
      </c>
      <c r="I45" s="8"/>
      <c r="J45" s="8" t="s">
        <v>239</v>
      </c>
      <c r="K45" s="18">
        <v>-7</v>
      </c>
      <c r="L45" s="18">
        <v>-5</v>
      </c>
      <c r="M45" s="17">
        <v>15</v>
      </c>
      <c r="N45" s="18">
        <v>7.75</v>
      </c>
      <c r="O45" s="18">
        <v>7.54</v>
      </c>
      <c r="P45" s="8">
        <v>175</v>
      </c>
      <c r="Q45" s="8">
        <v>7.65</v>
      </c>
      <c r="R45" s="8"/>
      <c r="S45" s="8">
        <v>2</v>
      </c>
      <c r="T45" s="19"/>
      <c r="U45" s="19">
        <v>8.45</v>
      </c>
      <c r="V45" s="19">
        <v>46</v>
      </c>
      <c r="W45" s="19">
        <v>7.44</v>
      </c>
      <c r="X45" s="19">
        <v>136</v>
      </c>
      <c r="Y45" s="19">
        <v>6.96</v>
      </c>
      <c r="Z45" s="19">
        <v>2.14</v>
      </c>
      <c r="AA45" s="20"/>
      <c r="AB45" s="20"/>
      <c r="AC45" s="20"/>
      <c r="AD45" s="21"/>
      <c r="AE45" s="21">
        <v>390</v>
      </c>
      <c r="AF45" s="21">
        <v>551</v>
      </c>
      <c r="AG45" s="21">
        <v>380</v>
      </c>
      <c r="AH45" t="s">
        <v>120</v>
      </c>
      <c r="AI45" s="24">
        <v>484</v>
      </c>
      <c r="AJ45" s="24">
        <v>474</v>
      </c>
      <c r="AK45" s="24">
        <v>491</v>
      </c>
      <c r="AL45" s="24">
        <v>464</v>
      </c>
      <c r="AM45" s="21"/>
      <c r="AN45" s="21"/>
      <c r="AO45" s="21"/>
      <c r="AP45" s="21"/>
      <c r="AQ45" s="21"/>
      <c r="AR45" s="21"/>
      <c r="AS45" s="21"/>
    </row>
    <row r="46" spans="1:45" ht="12.75">
      <c r="A46" s="1"/>
      <c r="B46" s="1">
        <v>133</v>
      </c>
      <c r="C46" s="20" t="s">
        <v>185</v>
      </c>
      <c r="D46" s="16" t="s">
        <v>186</v>
      </c>
      <c r="E46" s="17"/>
      <c r="F46" s="16" t="s">
        <v>151</v>
      </c>
      <c r="G46" s="16"/>
      <c r="H46" s="8" t="s">
        <v>122</v>
      </c>
      <c r="I46" s="8"/>
      <c r="J46" s="8" t="s">
        <v>110</v>
      </c>
      <c r="K46" s="18">
        <v>-6</v>
      </c>
      <c r="L46" s="18">
        <v>-3</v>
      </c>
      <c r="M46" s="17">
        <v>150</v>
      </c>
      <c r="N46" s="18">
        <v>7.38</v>
      </c>
      <c r="O46" s="18">
        <v>6.95</v>
      </c>
      <c r="P46" s="8">
        <v>100</v>
      </c>
      <c r="Q46" s="8">
        <v>7.17</v>
      </c>
      <c r="R46" s="8"/>
      <c r="S46" s="8">
        <v>2</v>
      </c>
      <c r="T46" s="19"/>
      <c r="U46" s="19">
        <v>6.59</v>
      </c>
      <c r="V46" s="19">
        <v>163</v>
      </c>
      <c r="W46" s="19">
        <v>5.69</v>
      </c>
      <c r="X46" s="19">
        <v>73</v>
      </c>
      <c r="Y46" s="19">
        <v>5.15</v>
      </c>
      <c r="Z46" s="19">
        <v>0.8</v>
      </c>
      <c r="AA46" s="20"/>
      <c r="AB46" s="20"/>
      <c r="AC46" s="20"/>
      <c r="AD46" s="21"/>
      <c r="AE46" s="21">
        <v>390</v>
      </c>
      <c r="AF46" s="21">
        <v>551</v>
      </c>
      <c r="AG46" s="21">
        <v>380</v>
      </c>
      <c r="AH46" t="s">
        <v>120</v>
      </c>
      <c r="AI46" s="24">
        <v>484</v>
      </c>
      <c r="AJ46" s="24">
        <v>474</v>
      </c>
      <c r="AK46" s="24">
        <v>491</v>
      </c>
      <c r="AL46" s="24">
        <v>464</v>
      </c>
      <c r="AM46" s="21"/>
      <c r="AN46" s="21"/>
      <c r="AO46" s="21"/>
      <c r="AP46" s="21"/>
      <c r="AQ46" s="21"/>
      <c r="AR46" s="21"/>
      <c r="AS46" s="21"/>
    </row>
    <row r="47" spans="1:45" ht="12.75">
      <c r="A47" s="1"/>
      <c r="B47" s="1">
        <v>134</v>
      </c>
      <c r="C47" s="20" t="s">
        <v>187</v>
      </c>
      <c r="D47" s="16">
        <v>30407</v>
      </c>
      <c r="E47" s="17"/>
      <c r="F47" s="16">
        <v>38965</v>
      </c>
      <c r="G47" s="16"/>
      <c r="H47" s="8" t="s">
        <v>122</v>
      </c>
      <c r="I47" s="8"/>
      <c r="J47" s="8" t="s">
        <v>238</v>
      </c>
      <c r="K47" s="18">
        <v>-1.5</v>
      </c>
      <c r="L47" s="18">
        <v>-3</v>
      </c>
      <c r="M47" s="17">
        <v>175</v>
      </c>
      <c r="N47" s="18">
        <v>7.67</v>
      </c>
      <c r="O47" s="18">
        <v>6.64</v>
      </c>
      <c r="P47" s="8">
        <v>171</v>
      </c>
      <c r="Q47" s="8">
        <v>7.15</v>
      </c>
      <c r="R47" s="8"/>
      <c r="S47" s="8">
        <v>2</v>
      </c>
      <c r="T47" s="19"/>
      <c r="U47" s="19">
        <v>7.6</v>
      </c>
      <c r="V47" s="19">
        <v>176</v>
      </c>
      <c r="W47" s="19">
        <v>6.35</v>
      </c>
      <c r="X47" s="19">
        <v>86</v>
      </c>
      <c r="Y47" s="19">
        <v>5.99</v>
      </c>
      <c r="Z47" s="19">
        <v>1.4</v>
      </c>
      <c r="AA47" s="20"/>
      <c r="AB47" s="20"/>
      <c r="AC47" s="20"/>
      <c r="AD47" s="21"/>
      <c r="AE47" s="21">
        <v>480</v>
      </c>
      <c r="AF47" s="21">
        <v>575</v>
      </c>
      <c r="AG47" s="21">
        <v>473</v>
      </c>
      <c r="AH47" t="s">
        <v>120</v>
      </c>
      <c r="AI47" s="24">
        <v>521</v>
      </c>
      <c r="AJ47" s="24">
        <v>533</v>
      </c>
      <c r="AK47" s="24">
        <v>496</v>
      </c>
      <c r="AL47" s="24">
        <v>533</v>
      </c>
      <c r="AM47" s="21"/>
      <c r="AN47" s="21"/>
      <c r="AO47" s="21"/>
      <c r="AP47" s="21"/>
      <c r="AQ47" s="21"/>
      <c r="AR47" s="21"/>
      <c r="AS47" s="21"/>
    </row>
    <row r="48" spans="1:45" ht="12.75">
      <c r="A48" s="1"/>
      <c r="B48" s="1">
        <v>129</v>
      </c>
      <c r="C48" s="26" t="s">
        <v>180</v>
      </c>
      <c r="D48" s="16">
        <v>23563</v>
      </c>
      <c r="E48" s="17"/>
      <c r="F48" s="16" t="s">
        <v>179</v>
      </c>
      <c r="G48" s="16"/>
      <c r="H48" s="8" t="s">
        <v>122</v>
      </c>
      <c r="I48" s="8"/>
      <c r="J48" s="8" t="s">
        <v>247</v>
      </c>
      <c r="K48" s="18">
        <v>-0.5</v>
      </c>
      <c r="L48" s="18">
        <v>-8.25</v>
      </c>
      <c r="M48" s="17">
        <v>105</v>
      </c>
      <c r="N48" s="18">
        <v>7.63</v>
      </c>
      <c r="O48" s="18">
        <v>7.15</v>
      </c>
      <c r="P48" s="8">
        <v>130</v>
      </c>
      <c r="Q48" s="8">
        <v>7.39</v>
      </c>
      <c r="R48" s="8"/>
      <c r="S48" s="8">
        <v>3</v>
      </c>
      <c r="T48" s="19"/>
      <c r="U48" s="19">
        <v>8.74</v>
      </c>
      <c r="V48" s="19">
        <v>98</v>
      </c>
      <c r="W48" s="19">
        <v>6.89</v>
      </c>
      <c r="X48" s="19">
        <v>8</v>
      </c>
      <c r="Y48" s="19">
        <v>6.72</v>
      </c>
      <c r="Z48" s="19">
        <v>3.15</v>
      </c>
      <c r="AA48" s="20"/>
      <c r="AB48" s="20"/>
      <c r="AC48" s="20"/>
      <c r="AD48" s="21"/>
      <c r="AE48" s="21">
        <v>521</v>
      </c>
      <c r="AF48" s="21">
        <v>584</v>
      </c>
      <c r="AG48" s="21">
        <v>499</v>
      </c>
      <c r="AH48" t="s">
        <v>119</v>
      </c>
      <c r="AI48" s="24">
        <v>505</v>
      </c>
      <c r="AJ48" s="24">
        <v>559</v>
      </c>
      <c r="AK48" s="24">
        <v>520</v>
      </c>
      <c r="AL48" s="24">
        <v>550</v>
      </c>
      <c r="AM48" s="21"/>
      <c r="AN48" s="21"/>
      <c r="AO48" s="21"/>
      <c r="AP48" s="21"/>
      <c r="AQ48" s="21"/>
      <c r="AR48" s="21"/>
      <c r="AS48" s="21"/>
    </row>
    <row r="49" spans="1:45" ht="12.75">
      <c r="A49" s="1"/>
      <c r="B49" s="1">
        <v>113</v>
      </c>
      <c r="C49" s="26" t="s">
        <v>148</v>
      </c>
      <c r="D49" s="2" t="s">
        <v>149</v>
      </c>
      <c r="E49" s="4"/>
      <c r="F49" s="2" t="s">
        <v>131</v>
      </c>
      <c r="G49" s="2"/>
      <c r="H49" s="1" t="s">
        <v>118</v>
      </c>
      <c r="I49" s="1"/>
      <c r="J49" s="1" t="s">
        <v>111</v>
      </c>
      <c r="K49" s="3">
        <v>-0.75</v>
      </c>
      <c r="L49" s="3">
        <v>-0.75</v>
      </c>
      <c r="M49" s="4">
        <v>80</v>
      </c>
      <c r="N49" s="3">
        <v>7.7</v>
      </c>
      <c r="O49" s="3">
        <v>7.48</v>
      </c>
      <c r="P49" s="8">
        <v>41</v>
      </c>
      <c r="Q49" s="8">
        <v>7.58</v>
      </c>
      <c r="R49" s="8"/>
      <c r="S49" s="8">
        <v>4</v>
      </c>
      <c r="T49" s="19"/>
      <c r="U49" s="19">
        <v>7.91</v>
      </c>
      <c r="V49" s="19">
        <v>58</v>
      </c>
      <c r="W49" s="19">
        <v>7.01</v>
      </c>
      <c r="X49" s="19">
        <v>148</v>
      </c>
      <c r="Y49" s="19">
        <v>7.14</v>
      </c>
      <c r="Z49" s="19">
        <v>2.32</v>
      </c>
      <c r="AA49" s="20"/>
      <c r="AB49" s="20"/>
      <c r="AC49" s="20"/>
      <c r="AD49" s="21"/>
      <c r="AE49" s="21">
        <v>469</v>
      </c>
      <c r="AF49" s="21">
        <v>556</v>
      </c>
      <c r="AG49" s="21">
        <v>466</v>
      </c>
      <c r="AH49" t="s">
        <v>120</v>
      </c>
      <c r="AI49" s="24">
        <v>517</v>
      </c>
      <c r="AJ49" s="24">
        <v>494</v>
      </c>
      <c r="AK49" s="24">
        <v>508</v>
      </c>
      <c r="AL49" s="24">
        <v>497</v>
      </c>
      <c r="AM49" s="21"/>
      <c r="AN49" s="21"/>
      <c r="AO49" s="21"/>
      <c r="AP49" s="21"/>
      <c r="AQ49" s="21"/>
      <c r="AR49" s="21"/>
      <c r="AS49" s="21"/>
    </row>
    <row r="50" spans="1:45" ht="12.75">
      <c r="A50" s="1"/>
      <c r="B50" s="1">
        <v>113</v>
      </c>
      <c r="C50" s="26" t="s">
        <v>148</v>
      </c>
      <c r="D50" s="2" t="s">
        <v>149</v>
      </c>
      <c r="E50" s="4"/>
      <c r="F50" s="2" t="s">
        <v>131</v>
      </c>
      <c r="G50" s="2"/>
      <c r="H50" s="1" t="s">
        <v>122</v>
      </c>
      <c r="I50" s="1"/>
      <c r="J50" s="1" t="s">
        <v>111</v>
      </c>
      <c r="K50" s="3">
        <v>-2.5</v>
      </c>
      <c r="L50" s="3">
        <v>-5.25</v>
      </c>
      <c r="M50" s="4">
        <v>100</v>
      </c>
      <c r="N50" s="3">
        <v>7.47</v>
      </c>
      <c r="O50" s="3">
        <v>6.53</v>
      </c>
      <c r="P50" s="8">
        <v>101</v>
      </c>
      <c r="Q50" s="8">
        <v>7</v>
      </c>
      <c r="R50" s="8"/>
      <c r="S50" s="8">
        <v>4</v>
      </c>
      <c r="T50" s="19"/>
      <c r="U50" s="19">
        <v>7.74</v>
      </c>
      <c r="V50" s="19">
        <v>124</v>
      </c>
      <c r="W50" s="19">
        <v>7.02</v>
      </c>
      <c r="X50" s="19">
        <v>34</v>
      </c>
      <c r="Y50" s="19">
        <v>5.87</v>
      </c>
      <c r="Z50" s="19">
        <v>2.15</v>
      </c>
      <c r="AA50" s="20"/>
      <c r="AB50" s="20"/>
      <c r="AC50" s="20"/>
      <c r="AD50" s="21"/>
      <c r="AE50" s="21">
        <v>404</v>
      </c>
      <c r="AF50" s="21">
        <v>518</v>
      </c>
      <c r="AG50" s="21">
        <v>396</v>
      </c>
      <c r="AH50" t="s">
        <v>120</v>
      </c>
      <c r="AI50" s="24">
        <v>449</v>
      </c>
      <c r="AJ50" s="24">
        <v>467</v>
      </c>
      <c r="AK50" s="24">
        <v>455</v>
      </c>
      <c r="AL50" s="24">
        <v>471</v>
      </c>
      <c r="AM50" s="21"/>
      <c r="AN50" s="21"/>
      <c r="AO50" s="21"/>
      <c r="AP50" s="21"/>
      <c r="AQ50" s="21"/>
      <c r="AR50" s="21"/>
      <c r="AS50" s="21"/>
    </row>
    <row r="51" spans="1:45" ht="12.75">
      <c r="A51" s="1"/>
      <c r="B51" s="1">
        <v>114</v>
      </c>
      <c r="C51" s="26" t="s">
        <v>150</v>
      </c>
      <c r="D51" s="2" t="s">
        <v>152</v>
      </c>
      <c r="E51" s="4"/>
      <c r="F51" s="2" t="s">
        <v>151</v>
      </c>
      <c r="G51" s="2"/>
      <c r="H51" s="1" t="s">
        <v>118</v>
      </c>
      <c r="I51" s="1"/>
      <c r="J51" s="1" t="s">
        <v>243</v>
      </c>
      <c r="K51" s="3">
        <v>-8</v>
      </c>
      <c r="L51" s="3">
        <v>-8</v>
      </c>
      <c r="M51" s="4">
        <v>0</v>
      </c>
      <c r="N51" s="3">
        <v>7.9</v>
      </c>
      <c r="O51" s="3">
        <v>7.14</v>
      </c>
      <c r="P51" s="8">
        <v>35</v>
      </c>
      <c r="Q51" s="8"/>
      <c r="R51" s="8"/>
      <c r="S51" s="8">
        <v>4</v>
      </c>
      <c r="T51" s="19"/>
      <c r="U51" s="19">
        <v>8.76</v>
      </c>
      <c r="V51" s="19">
        <v>87</v>
      </c>
      <c r="W51" s="19">
        <v>7.6</v>
      </c>
      <c r="X51" s="19">
        <v>177</v>
      </c>
      <c r="Y51" s="19">
        <v>6.74</v>
      </c>
      <c r="Z51" s="19">
        <v>107</v>
      </c>
      <c r="AA51" s="20"/>
      <c r="AB51" s="20"/>
      <c r="AC51" s="20"/>
      <c r="AD51" s="21"/>
      <c r="AE51" s="21">
        <v>412</v>
      </c>
      <c r="AF51" s="21">
        <v>515</v>
      </c>
      <c r="AG51" s="21">
        <v>392</v>
      </c>
      <c r="AH51" t="s">
        <v>120</v>
      </c>
      <c r="AI51" s="24">
        <v>405</v>
      </c>
      <c r="AJ51" s="24">
        <v>478</v>
      </c>
      <c r="AK51" s="24">
        <v>419</v>
      </c>
      <c r="AL51" s="24">
        <v>483</v>
      </c>
      <c r="AM51" s="21"/>
      <c r="AN51" s="21"/>
      <c r="AO51" s="21"/>
      <c r="AP51" s="21"/>
      <c r="AQ51" s="21"/>
      <c r="AR51" s="21"/>
      <c r="AS51" s="21"/>
    </row>
    <row r="52" spans="1:45" ht="12.75">
      <c r="A52" s="1"/>
      <c r="B52" s="1">
        <v>114</v>
      </c>
      <c r="C52" s="26" t="s">
        <v>150</v>
      </c>
      <c r="D52" s="2" t="s">
        <v>152</v>
      </c>
      <c r="E52" s="4"/>
      <c r="F52" s="2" t="s">
        <v>151</v>
      </c>
      <c r="G52" s="2"/>
      <c r="H52" s="1" t="s">
        <v>122</v>
      </c>
      <c r="I52" s="1"/>
      <c r="J52" s="1" t="s">
        <v>245</v>
      </c>
      <c r="K52" s="3">
        <v>-9</v>
      </c>
      <c r="L52" s="3">
        <v>0</v>
      </c>
      <c r="M52" s="4">
        <v>0</v>
      </c>
      <c r="N52" s="3" t="s">
        <v>248</v>
      </c>
      <c r="O52" s="3"/>
      <c r="P52" s="8"/>
      <c r="Q52" s="8"/>
      <c r="R52" s="8"/>
      <c r="S52" s="8">
        <v>4</v>
      </c>
      <c r="T52" s="19"/>
      <c r="U52" s="19">
        <v>9.11</v>
      </c>
      <c r="V52" s="19">
        <v>108</v>
      </c>
      <c r="W52" s="19">
        <v>7.66</v>
      </c>
      <c r="X52" s="19">
        <v>18</v>
      </c>
      <c r="Y52" s="19">
        <v>7.32</v>
      </c>
      <c r="Z52" s="19">
        <v>2.38</v>
      </c>
      <c r="AA52" s="20"/>
      <c r="AB52" s="20"/>
      <c r="AC52" s="20"/>
      <c r="AD52" s="21"/>
      <c r="AE52" s="21">
        <v>412</v>
      </c>
      <c r="AF52" s="21">
        <v>515</v>
      </c>
      <c r="AG52" s="21">
        <v>392</v>
      </c>
      <c r="AH52" t="s">
        <v>120</v>
      </c>
      <c r="AI52" s="24">
        <v>405</v>
      </c>
      <c r="AJ52" s="24">
        <v>478</v>
      </c>
      <c r="AK52" s="24">
        <v>419</v>
      </c>
      <c r="AL52" s="24">
        <v>483</v>
      </c>
      <c r="AM52" s="21"/>
      <c r="AN52" s="21"/>
      <c r="AO52" s="21"/>
      <c r="AP52" s="21"/>
      <c r="AQ52" s="21"/>
      <c r="AR52" s="21"/>
      <c r="AS52" s="21"/>
    </row>
    <row r="53" spans="1:45" ht="12.75">
      <c r="A53" s="1"/>
      <c r="B53" s="1">
        <v>109</v>
      </c>
      <c r="C53" s="26" t="s">
        <v>139</v>
      </c>
      <c r="D53" s="2" t="s">
        <v>140</v>
      </c>
      <c r="E53" s="17"/>
      <c r="F53" s="16" t="s">
        <v>141</v>
      </c>
      <c r="G53" s="16"/>
      <c r="H53" s="8" t="s">
        <v>122</v>
      </c>
      <c r="I53" s="8" t="s">
        <v>249</v>
      </c>
      <c r="J53" s="8" t="s">
        <v>241</v>
      </c>
      <c r="K53" s="18">
        <v>-2.5</v>
      </c>
      <c r="L53" s="18">
        <v>-5</v>
      </c>
      <c r="M53" s="17">
        <v>15</v>
      </c>
      <c r="N53" s="18">
        <v>8.38</v>
      </c>
      <c r="O53" s="18">
        <v>7.83</v>
      </c>
      <c r="P53" s="8">
        <v>110</v>
      </c>
      <c r="Q53" s="8">
        <v>8.11</v>
      </c>
      <c r="R53" s="8"/>
      <c r="S53" s="8" t="s">
        <v>249</v>
      </c>
      <c r="T53" s="19"/>
      <c r="U53" s="19">
        <v>8.24</v>
      </c>
      <c r="V53" s="19">
        <v>22</v>
      </c>
      <c r="W53" s="19">
        <v>7.65</v>
      </c>
      <c r="X53" s="19">
        <v>112</v>
      </c>
      <c r="Y53" s="19">
        <v>7.4</v>
      </c>
      <c r="Z53" s="19">
        <v>2.88</v>
      </c>
      <c r="AA53" s="20"/>
      <c r="AB53" s="20"/>
      <c r="AC53" s="20"/>
      <c r="AD53" s="21"/>
      <c r="AE53" s="21">
        <v>576</v>
      </c>
      <c r="AF53" s="21">
        <v>633</v>
      </c>
      <c r="AG53" s="21">
        <v>570</v>
      </c>
      <c r="AH53" s="21" t="s">
        <v>119</v>
      </c>
      <c r="AI53" s="24">
        <v>623</v>
      </c>
      <c r="AJ53" s="24">
        <v>576</v>
      </c>
      <c r="AK53" s="24">
        <v>620</v>
      </c>
      <c r="AL53" s="24">
        <v>591</v>
      </c>
      <c r="AM53" s="21"/>
      <c r="AN53" s="21"/>
      <c r="AO53" s="21"/>
      <c r="AP53" s="21"/>
      <c r="AQ53" s="21"/>
      <c r="AR53" s="21"/>
      <c r="AS53" s="21"/>
    </row>
    <row r="54" spans="1:45" ht="12.75">
      <c r="A54" s="1"/>
      <c r="B54" s="1">
        <v>109</v>
      </c>
      <c r="C54" s="26" t="s">
        <v>139</v>
      </c>
      <c r="D54" s="2" t="s">
        <v>140</v>
      </c>
      <c r="E54" s="17"/>
      <c r="F54" s="16" t="s">
        <v>141</v>
      </c>
      <c r="G54" s="16"/>
      <c r="H54" s="8" t="s">
        <v>118</v>
      </c>
      <c r="I54" s="8" t="s">
        <v>250</v>
      </c>
      <c r="J54" s="8" t="s">
        <v>241</v>
      </c>
      <c r="K54" s="18">
        <v>-4.25</v>
      </c>
      <c r="L54" s="18">
        <v>-1.25</v>
      </c>
      <c r="M54" s="17">
        <v>140</v>
      </c>
      <c r="N54" s="18">
        <v>8.37</v>
      </c>
      <c r="O54" s="18">
        <v>7.6</v>
      </c>
      <c r="P54" s="8">
        <v>80</v>
      </c>
      <c r="Q54" s="8">
        <v>7.99</v>
      </c>
      <c r="R54" s="8"/>
      <c r="S54" s="8" t="s">
        <v>250</v>
      </c>
      <c r="T54" s="19"/>
      <c r="U54" s="19">
        <v>8.24</v>
      </c>
      <c r="V54" s="19">
        <v>21</v>
      </c>
      <c r="W54" s="19">
        <v>7.64</v>
      </c>
      <c r="X54" s="19">
        <v>111</v>
      </c>
      <c r="Y54" s="19">
        <v>7.41</v>
      </c>
      <c r="Z54" s="19">
        <v>2.54</v>
      </c>
      <c r="AA54" s="20"/>
      <c r="AB54" s="20"/>
      <c r="AC54" s="20"/>
      <c r="AD54" s="21"/>
      <c r="AE54" s="21">
        <v>589</v>
      </c>
      <c r="AF54" s="21">
        <v>623</v>
      </c>
      <c r="AG54" s="21">
        <v>579</v>
      </c>
      <c r="AH54" s="21" t="s">
        <v>119</v>
      </c>
      <c r="AI54" s="24">
        <v>608</v>
      </c>
      <c r="AJ54" s="24">
        <v>582</v>
      </c>
      <c r="AK54" s="24">
        <v>597</v>
      </c>
      <c r="AL54" s="24">
        <v>585</v>
      </c>
      <c r="AM54" s="21"/>
      <c r="AN54" s="21"/>
      <c r="AO54" s="21"/>
      <c r="AP54" s="21"/>
      <c r="AQ54" s="21"/>
      <c r="AR54" s="21"/>
      <c r="AS54" s="21"/>
    </row>
  </sheetData>
  <printOptions/>
  <pageMargins left="0.75" right="0.75" top="1" bottom="1" header="0.5" footer="0.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G203"/>
  <sheetViews>
    <sheetView workbookViewId="0" topLeftCell="A1">
      <pane xSplit="3" ySplit="1" topLeftCell="AD28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I65" sqref="AI65"/>
    </sheetView>
  </sheetViews>
  <sheetFormatPr defaultColWidth="9.140625" defaultRowHeight="12.75"/>
  <cols>
    <col min="1" max="1" width="7.8515625" style="1" bestFit="1" customWidth="1"/>
    <col min="2" max="2" width="7.8515625" style="1" customWidth="1"/>
    <col min="3" max="3" width="21.421875" style="1" customWidth="1"/>
    <col min="4" max="4" width="8.7109375" style="1" bestFit="1" customWidth="1"/>
    <col min="5" max="5" width="5.7109375" style="4" customWidth="1"/>
    <col min="6" max="7" width="8.7109375" style="2" customWidth="1"/>
    <col min="8" max="10" width="8.7109375" style="1" customWidth="1"/>
    <col min="11" max="12" width="8.7109375" style="3" customWidth="1"/>
    <col min="13" max="13" width="8.7109375" style="1" customWidth="1"/>
    <col min="14" max="15" width="8.7109375" style="3" customWidth="1"/>
    <col min="16" max="17" width="8.7109375" style="1" customWidth="1"/>
    <col min="18" max="18" width="7.8515625" style="1" customWidth="1"/>
    <col min="19" max="19" width="12.421875" style="1" customWidth="1"/>
    <col min="20" max="20" width="16.140625" style="10" customWidth="1"/>
    <col min="21" max="23" width="9.421875" style="9" customWidth="1"/>
    <col min="24" max="24" width="11.57421875" style="9" customWidth="1"/>
    <col min="25" max="25" width="10.57421875" style="9" customWidth="1"/>
    <col min="26" max="26" width="10.00390625" style="9" customWidth="1"/>
    <col min="27" max="27" width="10.421875" style="9" customWidth="1"/>
    <col min="28" max="28" width="12.57421875" style="9" customWidth="1"/>
    <col min="31" max="31" width="13.00390625" style="0" customWidth="1"/>
    <col min="32" max="32" width="8.421875" style="0" customWidth="1"/>
    <col min="35" max="35" width="9.140625" style="21" customWidth="1"/>
    <col min="37" max="37" width="17.421875" style="0" customWidth="1"/>
  </cols>
  <sheetData>
    <row r="1" spans="1:55" s="7" customFormat="1" ht="67.5">
      <c r="A1" s="5" t="s">
        <v>64</v>
      </c>
      <c r="B1" s="5" t="s">
        <v>65</v>
      </c>
      <c r="C1" s="5" t="s">
        <v>40</v>
      </c>
      <c r="D1" s="5" t="s">
        <v>0</v>
      </c>
      <c r="E1" s="6" t="s">
        <v>8</v>
      </c>
      <c r="F1" s="11" t="s">
        <v>7</v>
      </c>
      <c r="G1" s="11" t="s">
        <v>60</v>
      </c>
      <c r="H1" s="5" t="s">
        <v>117</v>
      </c>
      <c r="I1" s="5" t="s">
        <v>104</v>
      </c>
      <c r="J1" s="5" t="s">
        <v>4</v>
      </c>
      <c r="K1" s="12" t="s">
        <v>10</v>
      </c>
      <c r="L1" s="12" t="s">
        <v>11</v>
      </c>
      <c r="M1" s="5" t="s">
        <v>12</v>
      </c>
      <c r="N1" s="12" t="s">
        <v>2</v>
      </c>
      <c r="O1" s="12" t="s">
        <v>3</v>
      </c>
      <c r="P1" s="5" t="s">
        <v>1</v>
      </c>
      <c r="Q1" s="5" t="s">
        <v>5</v>
      </c>
      <c r="R1" s="5" t="s">
        <v>42</v>
      </c>
      <c r="S1" s="5" t="s">
        <v>41</v>
      </c>
      <c r="T1" s="13" t="s">
        <v>6</v>
      </c>
      <c r="U1" s="25" t="s">
        <v>18</v>
      </c>
      <c r="V1" s="25" t="s">
        <v>19</v>
      </c>
      <c r="W1" s="25" t="s">
        <v>20</v>
      </c>
      <c r="X1" s="25" t="s">
        <v>30</v>
      </c>
      <c r="Y1" s="25" t="s">
        <v>21</v>
      </c>
      <c r="Z1" s="25" t="s">
        <v>22</v>
      </c>
      <c r="AA1" s="25" t="s">
        <v>23</v>
      </c>
      <c r="AB1" s="25" t="s">
        <v>24</v>
      </c>
      <c r="AC1" s="23"/>
      <c r="AD1" s="23" t="s">
        <v>190</v>
      </c>
      <c r="AE1" s="29" t="s">
        <v>209</v>
      </c>
      <c r="AF1" s="23" t="s">
        <v>188</v>
      </c>
      <c r="AG1" s="23" t="s">
        <v>189</v>
      </c>
      <c r="AH1" s="23" t="s">
        <v>193</v>
      </c>
      <c r="AI1" s="23"/>
      <c r="AJ1" s="7" t="s">
        <v>210</v>
      </c>
      <c r="AK1" s="31" t="s">
        <v>207</v>
      </c>
      <c r="AL1" s="31" t="s">
        <v>20</v>
      </c>
      <c r="AM1" s="31" t="s">
        <v>30</v>
      </c>
      <c r="AN1" s="31" t="s">
        <v>188</v>
      </c>
      <c r="AO1" s="31" t="s">
        <v>189</v>
      </c>
      <c r="AQ1" s="29" t="s">
        <v>212</v>
      </c>
      <c r="AR1" s="7" t="s">
        <v>213</v>
      </c>
      <c r="AS1" s="43" t="s">
        <v>222</v>
      </c>
      <c r="AT1" s="7" t="s">
        <v>211</v>
      </c>
      <c r="AU1" s="31" t="s">
        <v>207</v>
      </c>
      <c r="AV1" s="31" t="s">
        <v>20</v>
      </c>
      <c r="AW1" s="31" t="s">
        <v>30</v>
      </c>
      <c r="AX1" s="31" t="s">
        <v>188</v>
      </c>
      <c r="AY1" s="31" t="s">
        <v>189</v>
      </c>
      <c r="BA1" s="29" t="s">
        <v>212</v>
      </c>
      <c r="BB1" s="7" t="s">
        <v>213</v>
      </c>
      <c r="BC1" s="43" t="s">
        <v>222</v>
      </c>
    </row>
    <row r="2" spans="2:55" ht="12.75">
      <c r="B2" s="1">
        <v>101</v>
      </c>
      <c r="C2" t="s">
        <v>116</v>
      </c>
      <c r="D2" s="2">
        <v>31513</v>
      </c>
      <c r="F2" s="2">
        <v>38853</v>
      </c>
      <c r="H2" s="1" t="s">
        <v>118</v>
      </c>
      <c r="K2" s="18">
        <v>-7.5</v>
      </c>
      <c r="L2" s="18">
        <v>-8</v>
      </c>
      <c r="M2" s="17">
        <v>5</v>
      </c>
      <c r="N2" s="18"/>
      <c r="O2" s="18"/>
      <c r="U2" s="21">
        <v>428</v>
      </c>
      <c r="V2" s="21">
        <v>543</v>
      </c>
      <c r="W2" s="21">
        <v>414</v>
      </c>
      <c r="X2" s="21" t="s">
        <v>119</v>
      </c>
      <c r="Y2" s="24">
        <v>447</v>
      </c>
      <c r="Z2" s="24">
        <v>498</v>
      </c>
      <c r="AA2" s="24">
        <v>438</v>
      </c>
      <c r="AB2" s="24">
        <v>498</v>
      </c>
      <c r="AC2" s="8"/>
      <c r="AD2" s="28">
        <v>414</v>
      </c>
      <c r="AE2" s="28" t="s">
        <v>119</v>
      </c>
      <c r="AF2" s="27">
        <f aca="true" t="shared" si="0" ref="AF2:AF33">Y2-Z2</f>
        <v>-51</v>
      </c>
      <c r="AG2" s="28">
        <f aca="true" t="shared" si="1" ref="AG2:AG33">AA2-AB2</f>
        <v>-60</v>
      </c>
      <c r="AH2" s="28">
        <f>W2-V2</f>
        <v>-129</v>
      </c>
      <c r="AK2" s="30" t="b">
        <f>AH2&lt;-99.6</f>
        <v>1</v>
      </c>
      <c r="AL2" t="b">
        <f>AD2&lt;468.2</f>
        <v>1</v>
      </c>
      <c r="AM2" t="b">
        <f>AE2="2-5 mm"</f>
        <v>1</v>
      </c>
      <c r="AN2" t="b">
        <f>AF2&lt;-45.2</f>
        <v>1</v>
      </c>
      <c r="AO2" t="b">
        <f>AG2&lt;-46.2</f>
        <v>1</v>
      </c>
      <c r="AQ2" t="b">
        <f>OR(AK2:AO2)</f>
        <v>1</v>
      </c>
      <c r="AR2" t="b">
        <v>1</v>
      </c>
      <c r="AS2" t="b">
        <f>OR(AK2:AL2,AN2:AO2)</f>
        <v>1</v>
      </c>
      <c r="AU2" t="b">
        <f>AH2&lt;-89.2</f>
        <v>1</v>
      </c>
      <c r="AV2" t="b">
        <f>AD2&lt;490.1</f>
        <v>1</v>
      </c>
      <c r="AW2" t="b">
        <f>AE2="2-5 mm"</f>
        <v>1</v>
      </c>
      <c r="AX2" t="b">
        <f>AF2&lt;-34.4</f>
        <v>1</v>
      </c>
      <c r="AY2" t="b">
        <f>AG2&lt;-36.9</f>
        <v>1</v>
      </c>
      <c r="BA2" t="b">
        <f>OR(AU2:AY2)</f>
        <v>1</v>
      </c>
      <c r="BB2" t="b">
        <v>1</v>
      </c>
      <c r="BC2" t="b">
        <f>OR(AU2:AV2,AX2:AY2)</f>
        <v>1</v>
      </c>
    </row>
    <row r="3" spans="2:55" ht="12.75">
      <c r="B3" s="1">
        <v>102</v>
      </c>
      <c r="C3" t="s">
        <v>121</v>
      </c>
      <c r="D3" s="2" t="s">
        <v>124</v>
      </c>
      <c r="F3" s="2" t="s">
        <v>123</v>
      </c>
      <c r="H3" s="1" t="s">
        <v>118</v>
      </c>
      <c r="K3" s="3">
        <v>-2.75</v>
      </c>
      <c r="L3" s="3">
        <v>-4.75</v>
      </c>
      <c r="M3" s="4">
        <v>15</v>
      </c>
      <c r="U3" s="21">
        <v>448</v>
      </c>
      <c r="V3" s="21">
        <v>559</v>
      </c>
      <c r="W3" s="21">
        <v>443</v>
      </c>
      <c r="X3" s="21" t="s">
        <v>120</v>
      </c>
      <c r="Y3" s="24">
        <v>478</v>
      </c>
      <c r="Z3" s="24">
        <v>517</v>
      </c>
      <c r="AA3" s="24">
        <v>471</v>
      </c>
      <c r="AB3" s="24">
        <v>513</v>
      </c>
      <c r="AC3" s="21"/>
      <c r="AD3" s="28">
        <v>443</v>
      </c>
      <c r="AE3" s="28" t="s">
        <v>120</v>
      </c>
      <c r="AF3" s="27">
        <f t="shared" si="0"/>
        <v>-39</v>
      </c>
      <c r="AG3" s="28">
        <f t="shared" si="1"/>
        <v>-42</v>
      </c>
      <c r="AH3" s="28">
        <f aca="true" t="shared" si="2" ref="AH3:AH54">W3-V3</f>
        <v>-116</v>
      </c>
      <c r="AK3" s="30" t="b">
        <f aca="true" t="shared" si="3" ref="AK3:AK54">AH3&lt;-99.6</f>
        <v>1</v>
      </c>
      <c r="AL3" t="b">
        <f aca="true" t="shared" si="4" ref="AL3:AL54">AD3&lt;468.2</f>
        <v>1</v>
      </c>
      <c r="AM3" t="b">
        <f aca="true" t="shared" si="5" ref="AM3:AM54">AE3="2-5 mm"</f>
        <v>0</v>
      </c>
      <c r="AN3" t="b">
        <f aca="true" t="shared" si="6" ref="AN3:AN54">AF3&lt;-45.2</f>
        <v>0</v>
      </c>
      <c r="AO3" t="b">
        <f aca="true" t="shared" si="7" ref="AO3:AO54">AG3&lt;-46.2</f>
        <v>0</v>
      </c>
      <c r="AQ3" t="b">
        <f aca="true" t="shared" si="8" ref="AQ3:AQ54">OR(AK3:AO3)</f>
        <v>1</v>
      </c>
      <c r="AR3" t="b">
        <v>1</v>
      </c>
      <c r="AS3" t="b">
        <f aca="true" t="shared" si="9" ref="AS3:AS54">OR(AK3:AL3,AN3:AO3)</f>
        <v>1</v>
      </c>
      <c r="AU3" t="b">
        <f aca="true" t="shared" si="10" ref="AU3:AU54">AH3&lt;-89.2</f>
        <v>1</v>
      </c>
      <c r="AV3" t="b">
        <f aca="true" t="shared" si="11" ref="AV3:AV54">AD3&lt;490.1</f>
        <v>1</v>
      </c>
      <c r="AW3" t="b">
        <f aca="true" t="shared" si="12" ref="AW3:AW54">AE3="2-5 mm"</f>
        <v>0</v>
      </c>
      <c r="AX3" t="b">
        <f aca="true" t="shared" si="13" ref="AX3:AX54">AF3&lt;-34.4</f>
        <v>1</v>
      </c>
      <c r="AY3" t="b">
        <f aca="true" t="shared" si="14" ref="AY3:AY54">AG3&lt;-36.9</f>
        <v>1</v>
      </c>
      <c r="BA3" t="b">
        <f aca="true" t="shared" si="15" ref="BA3:BA54">OR(AU3:AY3)</f>
        <v>1</v>
      </c>
      <c r="BB3" t="b">
        <v>1</v>
      </c>
      <c r="BC3" t="b">
        <f aca="true" t="shared" si="16" ref="BC3:BC54">OR(AU3:AV3,AX3:AY3)</f>
        <v>1</v>
      </c>
    </row>
    <row r="4" spans="2:55" ht="12.75">
      <c r="B4" s="1">
        <v>102</v>
      </c>
      <c r="C4" t="s">
        <v>121</v>
      </c>
      <c r="D4" s="2" t="s">
        <v>124</v>
      </c>
      <c r="F4" s="2" t="s">
        <v>123</v>
      </c>
      <c r="H4" s="1" t="s">
        <v>122</v>
      </c>
      <c r="K4" s="3">
        <v>-1.25</v>
      </c>
      <c r="L4" s="3">
        <v>-2.75</v>
      </c>
      <c r="M4" s="4">
        <v>175</v>
      </c>
      <c r="U4" s="21">
        <v>472</v>
      </c>
      <c r="V4" s="21">
        <v>555</v>
      </c>
      <c r="W4" s="21">
        <v>468</v>
      </c>
      <c r="X4" s="21" t="s">
        <v>120</v>
      </c>
      <c r="Y4" s="24">
        <v>504</v>
      </c>
      <c r="Z4" s="24">
        <v>510</v>
      </c>
      <c r="AA4" s="24">
        <v>489</v>
      </c>
      <c r="AB4" s="24">
        <v>521</v>
      </c>
      <c r="AC4" s="21"/>
      <c r="AD4" s="28">
        <v>468</v>
      </c>
      <c r="AE4" s="28" t="s">
        <v>120</v>
      </c>
      <c r="AF4" s="27">
        <f t="shared" si="0"/>
        <v>-6</v>
      </c>
      <c r="AG4" s="28">
        <f t="shared" si="1"/>
        <v>-32</v>
      </c>
      <c r="AH4" s="28">
        <f t="shared" si="2"/>
        <v>-87</v>
      </c>
      <c r="AK4" s="30" t="b">
        <f t="shared" si="3"/>
        <v>0</v>
      </c>
      <c r="AL4" t="b">
        <f t="shared" si="4"/>
        <v>1</v>
      </c>
      <c r="AM4" t="b">
        <f t="shared" si="5"/>
        <v>0</v>
      </c>
      <c r="AN4" t="b">
        <f t="shared" si="6"/>
        <v>0</v>
      </c>
      <c r="AO4" t="b">
        <f t="shared" si="7"/>
        <v>0</v>
      </c>
      <c r="AQ4" t="b">
        <f t="shared" si="8"/>
        <v>1</v>
      </c>
      <c r="AR4" s="21" t="b">
        <v>0</v>
      </c>
      <c r="AS4" t="b">
        <f t="shared" si="9"/>
        <v>1</v>
      </c>
      <c r="AU4" t="b">
        <f t="shared" si="10"/>
        <v>0</v>
      </c>
      <c r="AV4" t="b">
        <f t="shared" si="11"/>
        <v>1</v>
      </c>
      <c r="AW4" t="b">
        <f t="shared" si="12"/>
        <v>0</v>
      </c>
      <c r="AX4" t="b">
        <f t="shared" si="13"/>
        <v>0</v>
      </c>
      <c r="AY4" t="b">
        <f t="shared" si="14"/>
        <v>0</v>
      </c>
      <c r="BA4" t="b">
        <f t="shared" si="15"/>
        <v>1</v>
      </c>
      <c r="BB4" s="21" t="b">
        <v>0</v>
      </c>
      <c r="BC4" t="b">
        <f t="shared" si="16"/>
        <v>1</v>
      </c>
    </row>
    <row r="5" spans="2:55" ht="12.75">
      <c r="B5" s="1">
        <v>103</v>
      </c>
      <c r="C5" t="s">
        <v>125</v>
      </c>
      <c r="D5" s="3" t="s">
        <v>126</v>
      </c>
      <c r="F5" s="2" t="s">
        <v>127</v>
      </c>
      <c r="H5" s="1" t="s">
        <v>118</v>
      </c>
      <c r="K5" s="3">
        <v>-8</v>
      </c>
      <c r="L5" s="3">
        <v>0</v>
      </c>
      <c r="M5" s="4">
        <v>0</v>
      </c>
      <c r="U5" s="21">
        <v>405</v>
      </c>
      <c r="V5" s="21">
        <v>555</v>
      </c>
      <c r="W5" s="21">
        <v>398</v>
      </c>
      <c r="X5" t="s">
        <v>120</v>
      </c>
      <c r="Y5" s="24">
        <v>454</v>
      </c>
      <c r="Z5" s="24">
        <v>464</v>
      </c>
      <c r="AA5" s="24">
        <v>430</v>
      </c>
      <c r="AB5" s="24">
        <v>488</v>
      </c>
      <c r="AC5" s="21"/>
      <c r="AD5" s="28">
        <v>398</v>
      </c>
      <c r="AE5" s="28" t="s">
        <v>120</v>
      </c>
      <c r="AF5" s="27">
        <f t="shared" si="0"/>
        <v>-10</v>
      </c>
      <c r="AG5" s="28">
        <f t="shared" si="1"/>
        <v>-58</v>
      </c>
      <c r="AH5" s="28">
        <f t="shared" si="2"/>
        <v>-157</v>
      </c>
      <c r="AK5" s="30" t="b">
        <f t="shared" si="3"/>
        <v>1</v>
      </c>
      <c r="AL5" t="b">
        <f t="shared" si="4"/>
        <v>1</v>
      </c>
      <c r="AM5" t="b">
        <f t="shared" si="5"/>
        <v>0</v>
      </c>
      <c r="AN5" t="b">
        <f t="shared" si="6"/>
        <v>0</v>
      </c>
      <c r="AO5" t="b">
        <f t="shared" si="7"/>
        <v>1</v>
      </c>
      <c r="AQ5" t="b">
        <f t="shared" si="8"/>
        <v>1</v>
      </c>
      <c r="AR5" t="b">
        <v>1</v>
      </c>
      <c r="AS5" t="b">
        <f t="shared" si="9"/>
        <v>1</v>
      </c>
      <c r="AU5" t="b">
        <f t="shared" si="10"/>
        <v>1</v>
      </c>
      <c r="AV5" t="b">
        <f t="shared" si="11"/>
        <v>1</v>
      </c>
      <c r="AW5" t="b">
        <f t="shared" si="12"/>
        <v>0</v>
      </c>
      <c r="AX5" t="b">
        <f t="shared" si="13"/>
        <v>0</v>
      </c>
      <c r="AY5" t="b">
        <f t="shared" si="14"/>
        <v>1</v>
      </c>
      <c r="BA5" t="b">
        <f t="shared" si="15"/>
        <v>1</v>
      </c>
      <c r="BB5" t="b">
        <v>1</v>
      </c>
      <c r="BC5" t="b">
        <f t="shared" si="16"/>
        <v>1</v>
      </c>
    </row>
    <row r="6" spans="1:59" s="14" customFormat="1" ht="12.75">
      <c r="A6" s="1"/>
      <c r="B6" s="1">
        <v>104</v>
      </c>
      <c r="C6" t="s">
        <v>128</v>
      </c>
      <c r="D6" s="3" t="s">
        <v>129</v>
      </c>
      <c r="E6" s="17"/>
      <c r="F6" s="2" t="s">
        <v>133</v>
      </c>
      <c r="G6" s="16"/>
      <c r="H6" s="8" t="s">
        <v>118</v>
      </c>
      <c r="I6" s="1"/>
      <c r="J6" s="8"/>
      <c r="K6" s="8">
        <v>0.5</v>
      </c>
      <c r="L6" s="18">
        <v>-2.75</v>
      </c>
      <c r="M6" s="17">
        <v>60</v>
      </c>
      <c r="N6" s="18"/>
      <c r="O6" s="18"/>
      <c r="P6" s="8"/>
      <c r="Q6" s="8"/>
      <c r="R6" s="8"/>
      <c r="S6" s="8"/>
      <c r="T6" s="19"/>
      <c r="U6" s="21">
        <v>470</v>
      </c>
      <c r="V6" s="21">
        <v>531</v>
      </c>
      <c r="W6" s="21">
        <v>454</v>
      </c>
      <c r="X6" t="s">
        <v>120</v>
      </c>
      <c r="Y6" s="24">
        <v>491</v>
      </c>
      <c r="Z6" s="24">
        <v>489</v>
      </c>
      <c r="AA6" s="24">
        <v>477</v>
      </c>
      <c r="AB6" s="24">
        <v>496</v>
      </c>
      <c r="AC6" s="21"/>
      <c r="AD6" s="28">
        <v>454</v>
      </c>
      <c r="AE6" s="28" t="s">
        <v>120</v>
      </c>
      <c r="AF6" s="27">
        <f t="shared" si="0"/>
        <v>2</v>
      </c>
      <c r="AG6" s="28">
        <f t="shared" si="1"/>
        <v>-19</v>
      </c>
      <c r="AH6" s="28">
        <f t="shared" si="2"/>
        <v>-77</v>
      </c>
      <c r="AI6" s="21"/>
      <c r="AJ6" s="21"/>
      <c r="AK6" s="30" t="b">
        <f t="shared" si="3"/>
        <v>0</v>
      </c>
      <c r="AL6" t="b">
        <f t="shared" si="4"/>
        <v>1</v>
      </c>
      <c r="AM6" t="b">
        <f t="shared" si="5"/>
        <v>0</v>
      </c>
      <c r="AN6" t="b">
        <f t="shared" si="6"/>
        <v>0</v>
      </c>
      <c r="AO6" t="b">
        <f t="shared" si="7"/>
        <v>0</v>
      </c>
      <c r="AP6" s="21"/>
      <c r="AQ6" t="b">
        <f t="shared" si="8"/>
        <v>1</v>
      </c>
      <c r="AR6" s="21" t="b">
        <v>0</v>
      </c>
      <c r="AS6" t="b">
        <f t="shared" si="9"/>
        <v>1</v>
      </c>
      <c r="AT6" s="21"/>
      <c r="AU6" t="b">
        <f t="shared" si="10"/>
        <v>0</v>
      </c>
      <c r="AV6" t="b">
        <f t="shared" si="11"/>
        <v>1</v>
      </c>
      <c r="AW6" t="b">
        <f t="shared" si="12"/>
        <v>0</v>
      </c>
      <c r="AX6" t="b">
        <f t="shared" si="13"/>
        <v>0</v>
      </c>
      <c r="AY6" t="b">
        <f t="shared" si="14"/>
        <v>0</v>
      </c>
      <c r="AZ6" s="21"/>
      <c r="BA6" t="b">
        <f t="shared" si="15"/>
        <v>1</v>
      </c>
      <c r="BB6" s="21" t="b">
        <v>0</v>
      </c>
      <c r="BC6" t="b">
        <f t="shared" si="16"/>
        <v>1</v>
      </c>
      <c r="BD6" s="21"/>
      <c r="BE6" s="21"/>
      <c r="BF6" s="21"/>
      <c r="BG6" s="21"/>
    </row>
    <row r="7" spans="1:59" s="14" customFormat="1" ht="12.75">
      <c r="A7" s="1"/>
      <c r="B7" s="1">
        <v>105</v>
      </c>
      <c r="C7" t="s">
        <v>130</v>
      </c>
      <c r="D7" s="2" t="s">
        <v>132</v>
      </c>
      <c r="E7" s="17"/>
      <c r="F7" s="16" t="s">
        <v>131</v>
      </c>
      <c r="G7" s="16"/>
      <c r="H7" s="8" t="s">
        <v>118</v>
      </c>
      <c r="I7" s="1"/>
      <c r="J7" s="8"/>
      <c r="K7" s="8">
        <v>0</v>
      </c>
      <c r="L7" s="18">
        <v>0</v>
      </c>
      <c r="M7" s="17">
        <v>0</v>
      </c>
      <c r="N7" s="18"/>
      <c r="O7" s="18"/>
      <c r="P7" s="8"/>
      <c r="Q7" s="8"/>
      <c r="R7" s="8"/>
      <c r="S7" s="8"/>
      <c r="T7" s="19"/>
      <c r="U7" s="21">
        <v>464</v>
      </c>
      <c r="V7" s="21">
        <v>599</v>
      </c>
      <c r="W7" s="21">
        <v>444</v>
      </c>
      <c r="X7" s="21" t="s">
        <v>119</v>
      </c>
      <c r="Y7" s="24">
        <v>542</v>
      </c>
      <c r="Z7" s="24">
        <v>506</v>
      </c>
      <c r="AA7" s="24">
        <v>512</v>
      </c>
      <c r="AB7" s="24">
        <v>534</v>
      </c>
      <c r="AC7" s="21"/>
      <c r="AD7" s="28">
        <v>444</v>
      </c>
      <c r="AE7" s="28" t="s">
        <v>119</v>
      </c>
      <c r="AF7" s="27">
        <f t="shared" si="0"/>
        <v>36</v>
      </c>
      <c r="AG7" s="28">
        <f t="shared" si="1"/>
        <v>-22</v>
      </c>
      <c r="AH7" s="28">
        <f t="shared" si="2"/>
        <v>-155</v>
      </c>
      <c r="AI7" s="21"/>
      <c r="AJ7" s="21"/>
      <c r="AK7" s="30" t="b">
        <f t="shared" si="3"/>
        <v>1</v>
      </c>
      <c r="AL7" t="b">
        <f t="shared" si="4"/>
        <v>1</v>
      </c>
      <c r="AM7" t="b">
        <f t="shared" si="5"/>
        <v>1</v>
      </c>
      <c r="AN7" t="b">
        <f t="shared" si="6"/>
        <v>0</v>
      </c>
      <c r="AO7" t="b">
        <f t="shared" si="7"/>
        <v>0</v>
      </c>
      <c r="AP7" s="21"/>
      <c r="AQ7" t="b">
        <f t="shared" si="8"/>
        <v>1</v>
      </c>
      <c r="AR7" t="b">
        <v>1</v>
      </c>
      <c r="AS7" t="b">
        <f t="shared" si="9"/>
        <v>1</v>
      </c>
      <c r="AT7" s="21"/>
      <c r="AU7" t="b">
        <f t="shared" si="10"/>
        <v>1</v>
      </c>
      <c r="AV7" t="b">
        <f t="shared" si="11"/>
        <v>1</v>
      </c>
      <c r="AW7" t="b">
        <f t="shared" si="12"/>
        <v>1</v>
      </c>
      <c r="AX7" t="b">
        <f t="shared" si="13"/>
        <v>0</v>
      </c>
      <c r="AY7" t="b">
        <f t="shared" si="14"/>
        <v>0</v>
      </c>
      <c r="AZ7" s="21"/>
      <c r="BA7" t="b">
        <f t="shared" si="15"/>
        <v>1</v>
      </c>
      <c r="BB7" t="b">
        <v>1</v>
      </c>
      <c r="BC7" t="b">
        <f t="shared" si="16"/>
        <v>1</v>
      </c>
      <c r="BD7" s="21"/>
      <c r="BE7" s="21"/>
      <c r="BF7" s="21"/>
      <c r="BG7" s="21"/>
    </row>
    <row r="8" spans="2:59" ht="12.75">
      <c r="B8" s="1">
        <v>105</v>
      </c>
      <c r="C8" t="s">
        <v>130</v>
      </c>
      <c r="D8" s="2" t="s">
        <v>132</v>
      </c>
      <c r="E8" s="17"/>
      <c r="F8" s="16" t="s">
        <v>131</v>
      </c>
      <c r="G8" s="16"/>
      <c r="H8" s="8" t="s">
        <v>122</v>
      </c>
      <c r="I8" s="8"/>
      <c r="J8" s="8"/>
      <c r="K8" s="18">
        <v>0</v>
      </c>
      <c r="L8" s="18">
        <v>0</v>
      </c>
      <c r="M8" s="17">
        <v>0</v>
      </c>
      <c r="N8" s="18"/>
      <c r="O8" s="18"/>
      <c r="P8" s="8"/>
      <c r="Q8" s="8"/>
      <c r="R8" s="8"/>
      <c r="S8" s="8"/>
      <c r="T8" s="19"/>
      <c r="U8" s="21">
        <v>599</v>
      </c>
      <c r="V8" s="21">
        <v>639</v>
      </c>
      <c r="W8" s="21">
        <v>577</v>
      </c>
      <c r="X8" t="s">
        <v>119</v>
      </c>
      <c r="Y8" s="24">
        <v>616</v>
      </c>
      <c r="Z8" s="24">
        <v>603</v>
      </c>
      <c r="AA8" s="24">
        <v>596</v>
      </c>
      <c r="AB8" s="24">
        <v>606</v>
      </c>
      <c r="AC8" s="21"/>
      <c r="AD8" s="28">
        <v>577</v>
      </c>
      <c r="AE8" s="28" t="s">
        <v>119</v>
      </c>
      <c r="AF8" s="27">
        <f t="shared" si="0"/>
        <v>13</v>
      </c>
      <c r="AG8" s="28">
        <f t="shared" si="1"/>
        <v>-10</v>
      </c>
      <c r="AH8" s="28">
        <f t="shared" si="2"/>
        <v>-62</v>
      </c>
      <c r="AJ8" s="21"/>
      <c r="AK8" s="30" t="b">
        <f t="shared" si="3"/>
        <v>0</v>
      </c>
      <c r="AL8" t="b">
        <f t="shared" si="4"/>
        <v>0</v>
      </c>
      <c r="AM8" t="b">
        <f t="shared" si="5"/>
        <v>1</v>
      </c>
      <c r="AN8" t="b">
        <f t="shared" si="6"/>
        <v>0</v>
      </c>
      <c r="AO8" t="b">
        <f t="shared" si="7"/>
        <v>0</v>
      </c>
      <c r="AP8" s="21"/>
      <c r="AQ8" t="b">
        <f t="shared" si="8"/>
        <v>1</v>
      </c>
      <c r="AR8" s="21" t="b">
        <v>0</v>
      </c>
      <c r="AS8" t="b">
        <f t="shared" si="9"/>
        <v>0</v>
      </c>
      <c r="AT8" s="21"/>
      <c r="AU8" t="b">
        <f t="shared" si="10"/>
        <v>0</v>
      </c>
      <c r="AV8" t="b">
        <f t="shared" si="11"/>
        <v>0</v>
      </c>
      <c r="AW8" t="b">
        <f t="shared" si="12"/>
        <v>1</v>
      </c>
      <c r="AX8" t="b">
        <f t="shared" si="13"/>
        <v>0</v>
      </c>
      <c r="AY8" t="b">
        <f t="shared" si="14"/>
        <v>0</v>
      </c>
      <c r="AZ8" s="21"/>
      <c r="BA8" t="b">
        <f t="shared" si="15"/>
        <v>1</v>
      </c>
      <c r="BB8" s="21" t="b">
        <v>0</v>
      </c>
      <c r="BC8" t="b">
        <f t="shared" si="16"/>
        <v>0</v>
      </c>
      <c r="BD8" s="21"/>
      <c r="BE8" s="21"/>
      <c r="BF8" s="21"/>
      <c r="BG8" s="21"/>
    </row>
    <row r="9" spans="2:59" ht="12.75">
      <c r="B9" s="1">
        <v>106</v>
      </c>
      <c r="C9" t="s">
        <v>134</v>
      </c>
      <c r="D9" s="2">
        <v>19725</v>
      </c>
      <c r="E9" s="17"/>
      <c r="F9" s="16" t="s">
        <v>135</v>
      </c>
      <c r="G9" s="16"/>
      <c r="H9" s="8" t="s">
        <v>118</v>
      </c>
      <c r="I9" s="8"/>
      <c r="J9" s="8"/>
      <c r="K9" s="18">
        <v>-8.5</v>
      </c>
      <c r="L9" s="18">
        <v>-0.75</v>
      </c>
      <c r="M9" s="17">
        <v>40</v>
      </c>
      <c r="N9" s="18"/>
      <c r="O9" s="18"/>
      <c r="P9" s="8"/>
      <c r="Q9" s="8"/>
      <c r="R9" s="8"/>
      <c r="S9" s="8"/>
      <c r="T9" s="19"/>
      <c r="U9" s="21">
        <v>449</v>
      </c>
      <c r="V9" s="21">
        <v>589</v>
      </c>
      <c r="W9" s="21">
        <v>441</v>
      </c>
      <c r="X9" s="21" t="s">
        <v>120</v>
      </c>
      <c r="Y9" s="24">
        <v>541</v>
      </c>
      <c r="Z9" s="24">
        <v>471</v>
      </c>
      <c r="AA9" s="24">
        <v>530</v>
      </c>
      <c r="AB9" s="24">
        <v>486</v>
      </c>
      <c r="AC9" s="21"/>
      <c r="AD9" s="28">
        <v>441</v>
      </c>
      <c r="AE9" s="28" t="s">
        <v>120</v>
      </c>
      <c r="AF9" s="27">
        <f t="shared" si="0"/>
        <v>70</v>
      </c>
      <c r="AG9" s="28">
        <f t="shared" si="1"/>
        <v>44</v>
      </c>
      <c r="AH9" s="28">
        <f t="shared" si="2"/>
        <v>-148</v>
      </c>
      <c r="AJ9" s="21"/>
      <c r="AK9" s="30" t="b">
        <f t="shared" si="3"/>
        <v>1</v>
      </c>
      <c r="AL9" t="b">
        <f t="shared" si="4"/>
        <v>1</v>
      </c>
      <c r="AM9" t="b">
        <f t="shared" si="5"/>
        <v>0</v>
      </c>
      <c r="AN9" t="b">
        <f t="shared" si="6"/>
        <v>0</v>
      </c>
      <c r="AO9" t="b">
        <f t="shared" si="7"/>
        <v>0</v>
      </c>
      <c r="AP9" s="21"/>
      <c r="AQ9" t="b">
        <f t="shared" si="8"/>
        <v>1</v>
      </c>
      <c r="AR9" t="b">
        <v>1</v>
      </c>
      <c r="AS9" t="b">
        <f t="shared" si="9"/>
        <v>1</v>
      </c>
      <c r="AT9" s="21"/>
      <c r="AU9" t="b">
        <f t="shared" si="10"/>
        <v>1</v>
      </c>
      <c r="AV9" t="b">
        <f t="shared" si="11"/>
        <v>1</v>
      </c>
      <c r="AW9" t="b">
        <f t="shared" si="12"/>
        <v>0</v>
      </c>
      <c r="AX9" t="b">
        <f t="shared" si="13"/>
        <v>0</v>
      </c>
      <c r="AY9" t="b">
        <f t="shared" si="14"/>
        <v>0</v>
      </c>
      <c r="AZ9" s="21"/>
      <c r="BA9" t="b">
        <f t="shared" si="15"/>
        <v>1</v>
      </c>
      <c r="BB9" t="b">
        <v>1</v>
      </c>
      <c r="BC9" t="b">
        <f t="shared" si="16"/>
        <v>1</v>
      </c>
      <c r="BD9" s="21"/>
      <c r="BE9" s="21"/>
      <c r="BF9" s="21"/>
      <c r="BG9" s="21"/>
    </row>
    <row r="10" spans="2:59" ht="12.75">
      <c r="B10" s="1">
        <v>106</v>
      </c>
      <c r="C10" t="s">
        <v>134</v>
      </c>
      <c r="D10" s="2">
        <v>19725</v>
      </c>
      <c r="E10" s="17"/>
      <c r="F10" s="16" t="s">
        <v>135</v>
      </c>
      <c r="G10" s="16"/>
      <c r="H10" s="8" t="s">
        <v>122</v>
      </c>
      <c r="I10" s="8"/>
      <c r="J10" s="8"/>
      <c r="K10" s="18">
        <v>-8.25</v>
      </c>
      <c r="L10" s="18">
        <v>-0.25</v>
      </c>
      <c r="M10" s="17">
        <v>50</v>
      </c>
      <c r="N10" s="18"/>
      <c r="O10" s="18"/>
      <c r="P10" s="8"/>
      <c r="Q10" s="8"/>
      <c r="R10" s="8"/>
      <c r="S10" s="8"/>
      <c r="T10" s="19"/>
      <c r="U10" s="21">
        <v>423</v>
      </c>
      <c r="V10" s="21">
        <v>545</v>
      </c>
      <c r="W10" s="21">
        <v>417</v>
      </c>
      <c r="X10" t="s">
        <v>120</v>
      </c>
      <c r="Y10" s="24">
        <v>487</v>
      </c>
      <c r="Z10" s="24">
        <v>492</v>
      </c>
      <c r="AA10" s="24">
        <v>496</v>
      </c>
      <c r="AB10" s="24">
        <v>485</v>
      </c>
      <c r="AC10" s="21"/>
      <c r="AD10" s="28">
        <v>417</v>
      </c>
      <c r="AE10" s="28" t="s">
        <v>120</v>
      </c>
      <c r="AF10" s="27">
        <f t="shared" si="0"/>
        <v>-5</v>
      </c>
      <c r="AG10" s="28">
        <f t="shared" si="1"/>
        <v>11</v>
      </c>
      <c r="AH10" s="28">
        <f t="shared" si="2"/>
        <v>-128</v>
      </c>
      <c r="AJ10" s="21"/>
      <c r="AK10" s="30" t="b">
        <f t="shared" si="3"/>
        <v>1</v>
      </c>
      <c r="AL10" t="b">
        <f t="shared" si="4"/>
        <v>1</v>
      </c>
      <c r="AM10" t="b">
        <f t="shared" si="5"/>
        <v>0</v>
      </c>
      <c r="AN10" t="b">
        <f t="shared" si="6"/>
        <v>0</v>
      </c>
      <c r="AO10" t="b">
        <f t="shared" si="7"/>
        <v>0</v>
      </c>
      <c r="AP10" s="21"/>
      <c r="AQ10" t="b">
        <f t="shared" si="8"/>
        <v>1</v>
      </c>
      <c r="AR10" t="b">
        <v>1</v>
      </c>
      <c r="AS10" t="b">
        <f t="shared" si="9"/>
        <v>1</v>
      </c>
      <c r="AT10" s="21"/>
      <c r="AU10" t="b">
        <f t="shared" si="10"/>
        <v>1</v>
      </c>
      <c r="AV10" t="b">
        <f t="shared" si="11"/>
        <v>1</v>
      </c>
      <c r="AW10" t="b">
        <f t="shared" si="12"/>
        <v>0</v>
      </c>
      <c r="AX10" t="b">
        <f t="shared" si="13"/>
        <v>0</v>
      </c>
      <c r="AY10" t="b">
        <f t="shared" si="14"/>
        <v>0</v>
      </c>
      <c r="AZ10" s="21"/>
      <c r="BA10" t="b">
        <f t="shared" si="15"/>
        <v>1</v>
      </c>
      <c r="BB10" t="b">
        <v>1</v>
      </c>
      <c r="BC10" t="b">
        <f t="shared" si="16"/>
        <v>1</v>
      </c>
      <c r="BD10" s="21"/>
      <c r="BE10" s="21"/>
      <c r="BF10" s="21"/>
      <c r="BG10" s="21"/>
    </row>
    <row r="11" spans="2:59" ht="12.75">
      <c r="B11" s="1">
        <v>107</v>
      </c>
      <c r="C11" s="26" t="s">
        <v>136</v>
      </c>
      <c r="D11" s="2">
        <v>26025</v>
      </c>
      <c r="E11" s="17"/>
      <c r="F11" s="16">
        <v>38783</v>
      </c>
      <c r="G11" s="16"/>
      <c r="H11" s="8" t="s">
        <v>118</v>
      </c>
      <c r="I11" s="8"/>
      <c r="J11" s="8"/>
      <c r="K11" s="18">
        <v>0</v>
      </c>
      <c r="L11" s="18">
        <v>0</v>
      </c>
      <c r="M11" s="17">
        <v>0</v>
      </c>
      <c r="N11" s="18"/>
      <c r="O11" s="18"/>
      <c r="P11" s="8"/>
      <c r="Q11" s="8"/>
      <c r="R11" s="8"/>
      <c r="S11" s="8"/>
      <c r="T11" s="19"/>
      <c r="U11" s="21">
        <v>520</v>
      </c>
      <c r="V11" s="21">
        <v>616</v>
      </c>
      <c r="W11" s="21">
        <v>515</v>
      </c>
      <c r="X11" t="s">
        <v>120</v>
      </c>
      <c r="Y11" s="24">
        <v>569</v>
      </c>
      <c r="Z11" s="24">
        <v>574</v>
      </c>
      <c r="AA11" s="24">
        <v>546</v>
      </c>
      <c r="AB11" s="24">
        <v>578</v>
      </c>
      <c r="AC11" s="21"/>
      <c r="AD11" s="28">
        <v>515</v>
      </c>
      <c r="AE11" s="28" t="s">
        <v>120</v>
      </c>
      <c r="AF11" s="27">
        <f t="shared" si="0"/>
        <v>-5</v>
      </c>
      <c r="AG11" s="28">
        <f t="shared" si="1"/>
        <v>-32</v>
      </c>
      <c r="AH11" s="28">
        <f t="shared" si="2"/>
        <v>-101</v>
      </c>
      <c r="AJ11" s="21"/>
      <c r="AK11" s="30" t="b">
        <f t="shared" si="3"/>
        <v>1</v>
      </c>
      <c r="AL11" t="b">
        <f t="shared" si="4"/>
        <v>0</v>
      </c>
      <c r="AM11" t="b">
        <f t="shared" si="5"/>
        <v>0</v>
      </c>
      <c r="AN11" t="b">
        <f t="shared" si="6"/>
        <v>0</v>
      </c>
      <c r="AO11" t="b">
        <f t="shared" si="7"/>
        <v>0</v>
      </c>
      <c r="AP11" s="21"/>
      <c r="AQ11" t="b">
        <f t="shared" si="8"/>
        <v>1</v>
      </c>
      <c r="AR11" s="21" t="b">
        <v>0</v>
      </c>
      <c r="AS11" t="b">
        <f t="shared" si="9"/>
        <v>1</v>
      </c>
      <c r="AT11" s="21"/>
      <c r="AU11" t="b">
        <f t="shared" si="10"/>
        <v>1</v>
      </c>
      <c r="AV11" t="b">
        <f t="shared" si="11"/>
        <v>0</v>
      </c>
      <c r="AW11" t="b">
        <f t="shared" si="12"/>
        <v>0</v>
      </c>
      <c r="AX11" t="b">
        <f t="shared" si="13"/>
        <v>0</v>
      </c>
      <c r="AY11" t="b">
        <f t="shared" si="14"/>
        <v>0</v>
      </c>
      <c r="AZ11" s="21"/>
      <c r="BA11" t="b">
        <f t="shared" si="15"/>
        <v>1</v>
      </c>
      <c r="BB11" s="21" t="b">
        <v>0</v>
      </c>
      <c r="BC11" t="b">
        <f t="shared" si="16"/>
        <v>1</v>
      </c>
      <c r="BD11" s="21"/>
      <c r="BE11" s="21"/>
      <c r="BF11" s="21"/>
      <c r="BG11" s="21"/>
    </row>
    <row r="12" spans="2:59" ht="12.75">
      <c r="B12" s="1">
        <v>107</v>
      </c>
      <c r="C12" s="26" t="s">
        <v>136</v>
      </c>
      <c r="D12" s="2">
        <v>26025</v>
      </c>
      <c r="E12" s="17"/>
      <c r="F12" s="16">
        <v>38783</v>
      </c>
      <c r="G12" s="16"/>
      <c r="H12" s="8" t="s">
        <v>122</v>
      </c>
      <c r="I12" s="8"/>
      <c r="J12" s="8"/>
      <c r="K12" s="18">
        <v>0</v>
      </c>
      <c r="L12" s="18">
        <v>0</v>
      </c>
      <c r="M12" s="17">
        <v>0</v>
      </c>
      <c r="N12" s="18"/>
      <c r="O12" s="18"/>
      <c r="P12" s="8"/>
      <c r="Q12" s="8"/>
      <c r="R12" s="8"/>
      <c r="S12" s="8"/>
      <c r="T12" s="19"/>
      <c r="U12" s="21">
        <v>524</v>
      </c>
      <c r="V12" s="21">
        <v>609</v>
      </c>
      <c r="W12" s="21">
        <v>513</v>
      </c>
      <c r="X12" t="s">
        <v>120</v>
      </c>
      <c r="Y12" s="24">
        <v>530</v>
      </c>
      <c r="Z12" s="24">
        <v>582</v>
      </c>
      <c r="AA12" s="24">
        <v>534</v>
      </c>
      <c r="AB12" s="24">
        <v>581</v>
      </c>
      <c r="AC12" s="21"/>
      <c r="AD12" s="28">
        <v>513</v>
      </c>
      <c r="AE12" s="28" t="s">
        <v>120</v>
      </c>
      <c r="AF12" s="27">
        <f t="shared" si="0"/>
        <v>-52</v>
      </c>
      <c r="AG12" s="28">
        <f t="shared" si="1"/>
        <v>-47</v>
      </c>
      <c r="AH12" s="28">
        <f t="shared" si="2"/>
        <v>-96</v>
      </c>
      <c r="AJ12" s="21"/>
      <c r="AK12" s="30" t="b">
        <f t="shared" si="3"/>
        <v>0</v>
      </c>
      <c r="AL12" t="b">
        <f t="shared" si="4"/>
        <v>0</v>
      </c>
      <c r="AM12" t="b">
        <f t="shared" si="5"/>
        <v>0</v>
      </c>
      <c r="AN12" t="b">
        <f t="shared" si="6"/>
        <v>1</v>
      </c>
      <c r="AO12" t="b">
        <f t="shared" si="7"/>
        <v>1</v>
      </c>
      <c r="AP12" s="21"/>
      <c r="AQ12" t="b">
        <f t="shared" si="8"/>
        <v>1</v>
      </c>
      <c r="AR12" t="b">
        <v>1</v>
      </c>
      <c r="AS12" t="b">
        <f t="shared" si="9"/>
        <v>1</v>
      </c>
      <c r="AT12" s="21"/>
      <c r="AU12" t="b">
        <f t="shared" si="10"/>
        <v>1</v>
      </c>
      <c r="AV12" t="b">
        <f t="shared" si="11"/>
        <v>0</v>
      </c>
      <c r="AW12" t="b">
        <f t="shared" si="12"/>
        <v>0</v>
      </c>
      <c r="AX12" t="b">
        <f t="shared" si="13"/>
        <v>1</v>
      </c>
      <c r="AY12" t="b">
        <f t="shared" si="14"/>
        <v>1</v>
      </c>
      <c r="AZ12" s="21"/>
      <c r="BA12" t="b">
        <f t="shared" si="15"/>
        <v>1</v>
      </c>
      <c r="BB12" t="b">
        <v>1</v>
      </c>
      <c r="BC12" t="b">
        <f t="shared" si="16"/>
        <v>1</v>
      </c>
      <c r="BD12" s="21"/>
      <c r="BE12" s="21"/>
      <c r="BF12" s="21"/>
      <c r="BG12" s="21"/>
    </row>
    <row r="13" spans="2:59" ht="12.75">
      <c r="B13" s="1">
        <v>108</v>
      </c>
      <c r="C13" s="26" t="s">
        <v>137</v>
      </c>
      <c r="D13" s="2" t="s">
        <v>138</v>
      </c>
      <c r="E13" s="17"/>
      <c r="F13" s="16" t="s">
        <v>133</v>
      </c>
      <c r="G13" s="16"/>
      <c r="H13" s="8" t="s">
        <v>118</v>
      </c>
      <c r="I13" s="8"/>
      <c r="J13" s="8"/>
      <c r="K13" s="18">
        <v>-1</v>
      </c>
      <c r="L13" s="18">
        <v>-2.25</v>
      </c>
      <c r="M13" s="17">
        <v>25</v>
      </c>
      <c r="N13" s="18"/>
      <c r="O13" s="18"/>
      <c r="P13" s="8"/>
      <c r="Q13" s="8"/>
      <c r="R13" s="8"/>
      <c r="S13" s="8"/>
      <c r="T13" s="19"/>
      <c r="U13" s="21">
        <v>442</v>
      </c>
      <c r="V13" s="21">
        <v>516</v>
      </c>
      <c r="W13" s="21">
        <v>434</v>
      </c>
      <c r="X13" t="s">
        <v>120</v>
      </c>
      <c r="Y13" s="24">
        <v>476</v>
      </c>
      <c r="Z13" s="24">
        <v>480</v>
      </c>
      <c r="AA13" s="24">
        <v>453</v>
      </c>
      <c r="AB13" s="24">
        <v>487</v>
      </c>
      <c r="AC13" s="21"/>
      <c r="AD13" s="28">
        <v>434</v>
      </c>
      <c r="AE13" s="28" t="s">
        <v>120</v>
      </c>
      <c r="AF13" s="27">
        <f t="shared" si="0"/>
        <v>-4</v>
      </c>
      <c r="AG13" s="28">
        <f t="shared" si="1"/>
        <v>-34</v>
      </c>
      <c r="AH13" s="28">
        <f t="shared" si="2"/>
        <v>-82</v>
      </c>
      <c r="AJ13" s="21"/>
      <c r="AK13" s="30" t="b">
        <f t="shared" si="3"/>
        <v>0</v>
      </c>
      <c r="AL13" t="b">
        <f t="shared" si="4"/>
        <v>1</v>
      </c>
      <c r="AM13" t="b">
        <f t="shared" si="5"/>
        <v>0</v>
      </c>
      <c r="AN13" t="b">
        <f t="shared" si="6"/>
        <v>0</v>
      </c>
      <c r="AO13" t="b">
        <f t="shared" si="7"/>
        <v>0</v>
      </c>
      <c r="AP13" s="21"/>
      <c r="AQ13" t="b">
        <f t="shared" si="8"/>
        <v>1</v>
      </c>
      <c r="AR13" s="21" t="b">
        <v>0</v>
      </c>
      <c r="AS13" t="b">
        <f>OR(AK13:AL13,AN13:AO13)</f>
        <v>1</v>
      </c>
      <c r="AT13" s="21"/>
      <c r="AU13" t="b">
        <f t="shared" si="10"/>
        <v>0</v>
      </c>
      <c r="AV13" t="b">
        <f t="shared" si="11"/>
        <v>1</v>
      </c>
      <c r="AW13" t="b">
        <f t="shared" si="12"/>
        <v>0</v>
      </c>
      <c r="AX13" t="b">
        <f t="shared" si="13"/>
        <v>0</v>
      </c>
      <c r="AY13" t="b">
        <f t="shared" si="14"/>
        <v>0</v>
      </c>
      <c r="AZ13" s="21"/>
      <c r="BA13" t="b">
        <f t="shared" si="15"/>
        <v>1</v>
      </c>
      <c r="BB13" s="21" t="b">
        <v>0</v>
      </c>
      <c r="BC13" t="b">
        <f t="shared" si="16"/>
        <v>1</v>
      </c>
      <c r="BD13" s="21"/>
      <c r="BE13" s="21"/>
      <c r="BF13" s="21"/>
      <c r="BG13" s="21"/>
    </row>
    <row r="14" spans="2:59" ht="12.75">
      <c r="B14" s="1">
        <v>109</v>
      </c>
      <c r="C14" s="26" t="s">
        <v>139</v>
      </c>
      <c r="D14" s="2" t="s">
        <v>140</v>
      </c>
      <c r="E14" s="17"/>
      <c r="F14" s="16" t="s">
        <v>141</v>
      </c>
      <c r="G14" s="16"/>
      <c r="H14" s="8" t="s">
        <v>118</v>
      </c>
      <c r="I14" s="8"/>
      <c r="J14" s="8"/>
      <c r="K14" s="18">
        <v>-4.25</v>
      </c>
      <c r="L14" s="18">
        <v>-1.25</v>
      </c>
      <c r="M14" s="17">
        <v>140</v>
      </c>
      <c r="N14" s="18"/>
      <c r="O14" s="18"/>
      <c r="P14" s="8"/>
      <c r="Q14" s="8"/>
      <c r="R14" s="8"/>
      <c r="S14" s="8"/>
      <c r="T14" s="19"/>
      <c r="U14" s="21">
        <v>589</v>
      </c>
      <c r="V14" s="21">
        <v>623</v>
      </c>
      <c r="W14" s="21">
        <v>579</v>
      </c>
      <c r="X14" s="21" t="s">
        <v>119</v>
      </c>
      <c r="Y14" s="24">
        <v>608</v>
      </c>
      <c r="Z14" s="24">
        <v>582</v>
      </c>
      <c r="AA14" s="24">
        <v>597</v>
      </c>
      <c r="AB14" s="24">
        <v>585</v>
      </c>
      <c r="AC14" s="21"/>
      <c r="AD14" s="28">
        <v>579</v>
      </c>
      <c r="AE14" s="28" t="s">
        <v>119</v>
      </c>
      <c r="AF14" s="27">
        <f t="shared" si="0"/>
        <v>26</v>
      </c>
      <c r="AG14" s="28">
        <f t="shared" si="1"/>
        <v>12</v>
      </c>
      <c r="AH14" s="28">
        <f t="shared" si="2"/>
        <v>-44</v>
      </c>
      <c r="AJ14" s="21"/>
      <c r="AK14" s="30" t="b">
        <f t="shared" si="3"/>
        <v>0</v>
      </c>
      <c r="AL14" t="b">
        <f t="shared" si="4"/>
        <v>0</v>
      </c>
      <c r="AM14" t="b">
        <f t="shared" si="5"/>
        <v>1</v>
      </c>
      <c r="AN14" t="b">
        <f t="shared" si="6"/>
        <v>0</v>
      </c>
      <c r="AO14" t="b">
        <f t="shared" si="7"/>
        <v>0</v>
      </c>
      <c r="AP14" s="21"/>
      <c r="AQ14" t="b">
        <f t="shared" si="8"/>
        <v>1</v>
      </c>
      <c r="AR14" s="21" t="b">
        <v>0</v>
      </c>
      <c r="AS14" t="b">
        <f t="shared" si="9"/>
        <v>0</v>
      </c>
      <c r="AT14" s="21"/>
      <c r="AU14" t="b">
        <f t="shared" si="10"/>
        <v>0</v>
      </c>
      <c r="AV14" t="b">
        <f t="shared" si="11"/>
        <v>0</v>
      </c>
      <c r="AW14" t="b">
        <f t="shared" si="12"/>
        <v>1</v>
      </c>
      <c r="AX14" t="b">
        <f t="shared" si="13"/>
        <v>0</v>
      </c>
      <c r="AY14" t="b">
        <f t="shared" si="14"/>
        <v>0</v>
      </c>
      <c r="AZ14" s="21"/>
      <c r="BA14" t="b">
        <f t="shared" si="15"/>
        <v>1</v>
      </c>
      <c r="BB14" s="21" t="b">
        <v>0</v>
      </c>
      <c r="BC14" t="b">
        <f t="shared" si="16"/>
        <v>0</v>
      </c>
      <c r="BD14" s="21"/>
      <c r="BE14" s="21"/>
      <c r="BF14" s="21"/>
      <c r="BG14" s="21"/>
    </row>
    <row r="15" spans="2:59" ht="12.75">
      <c r="B15" s="1">
        <v>109</v>
      </c>
      <c r="C15" s="26" t="s">
        <v>139</v>
      </c>
      <c r="D15" s="2" t="s">
        <v>140</v>
      </c>
      <c r="E15" s="17"/>
      <c r="F15" s="16" t="s">
        <v>141</v>
      </c>
      <c r="G15" s="16"/>
      <c r="H15" s="8" t="s">
        <v>122</v>
      </c>
      <c r="I15" s="8"/>
      <c r="J15" s="8"/>
      <c r="K15" s="18">
        <v>-2.5</v>
      </c>
      <c r="L15" s="18">
        <v>-5</v>
      </c>
      <c r="M15" s="17">
        <v>15</v>
      </c>
      <c r="N15" s="18"/>
      <c r="O15" s="18"/>
      <c r="P15" s="8"/>
      <c r="Q15" s="8"/>
      <c r="R15" s="8"/>
      <c r="S15" s="8"/>
      <c r="T15" s="19"/>
      <c r="U15" s="21">
        <v>576</v>
      </c>
      <c r="V15" s="21">
        <v>633</v>
      </c>
      <c r="W15" s="21">
        <v>570</v>
      </c>
      <c r="X15" s="21" t="s">
        <v>119</v>
      </c>
      <c r="Y15" s="24">
        <v>623</v>
      </c>
      <c r="Z15" s="24">
        <v>576</v>
      </c>
      <c r="AA15" s="24">
        <v>620</v>
      </c>
      <c r="AB15" s="24">
        <v>591</v>
      </c>
      <c r="AC15" s="21"/>
      <c r="AD15" s="28">
        <v>570</v>
      </c>
      <c r="AE15" s="28" t="s">
        <v>119</v>
      </c>
      <c r="AF15" s="27">
        <f t="shared" si="0"/>
        <v>47</v>
      </c>
      <c r="AG15" s="28">
        <f t="shared" si="1"/>
        <v>29</v>
      </c>
      <c r="AH15" s="28">
        <f t="shared" si="2"/>
        <v>-63</v>
      </c>
      <c r="AJ15" s="21"/>
      <c r="AK15" s="30" t="b">
        <f t="shared" si="3"/>
        <v>0</v>
      </c>
      <c r="AL15" t="b">
        <f t="shared" si="4"/>
        <v>0</v>
      </c>
      <c r="AM15" t="b">
        <f t="shared" si="5"/>
        <v>1</v>
      </c>
      <c r="AN15" t="b">
        <f t="shared" si="6"/>
        <v>0</v>
      </c>
      <c r="AO15" t="b">
        <f t="shared" si="7"/>
        <v>0</v>
      </c>
      <c r="AP15" s="21"/>
      <c r="AQ15" t="b">
        <f t="shared" si="8"/>
        <v>1</v>
      </c>
      <c r="AR15" s="21" t="b">
        <v>0</v>
      </c>
      <c r="AS15" t="b">
        <f t="shared" si="9"/>
        <v>0</v>
      </c>
      <c r="AT15" s="21"/>
      <c r="AU15" t="b">
        <f t="shared" si="10"/>
        <v>0</v>
      </c>
      <c r="AV15" t="b">
        <f t="shared" si="11"/>
        <v>0</v>
      </c>
      <c r="AW15" t="b">
        <f t="shared" si="12"/>
        <v>1</v>
      </c>
      <c r="AX15" t="b">
        <f t="shared" si="13"/>
        <v>0</v>
      </c>
      <c r="AY15" t="b">
        <f t="shared" si="14"/>
        <v>0</v>
      </c>
      <c r="AZ15" s="21"/>
      <c r="BA15" t="b">
        <f t="shared" si="15"/>
        <v>1</v>
      </c>
      <c r="BB15" s="21" t="b">
        <v>0</v>
      </c>
      <c r="BC15" t="b">
        <f t="shared" si="16"/>
        <v>0</v>
      </c>
      <c r="BD15" s="21"/>
      <c r="BE15" s="21"/>
      <c r="BF15" s="21"/>
      <c r="BG15" s="21"/>
    </row>
    <row r="16" spans="2:59" ht="12.75">
      <c r="B16" s="1">
        <v>110</v>
      </c>
      <c r="C16" s="26" t="s">
        <v>142</v>
      </c>
      <c r="D16" s="2">
        <v>31604</v>
      </c>
      <c r="E16" s="17"/>
      <c r="F16" s="16" t="s">
        <v>143</v>
      </c>
      <c r="G16" s="16"/>
      <c r="H16" s="8" t="s">
        <v>118</v>
      </c>
      <c r="I16" s="8"/>
      <c r="J16" s="8"/>
      <c r="K16" s="18">
        <v>-3.75</v>
      </c>
      <c r="L16" s="18">
        <v>-5.25</v>
      </c>
      <c r="M16" s="17">
        <v>40</v>
      </c>
      <c r="N16" s="18"/>
      <c r="O16" s="18"/>
      <c r="P16" s="8"/>
      <c r="Q16" s="8"/>
      <c r="R16" s="8"/>
      <c r="S16" s="8"/>
      <c r="T16" s="19"/>
      <c r="U16" s="21">
        <v>417</v>
      </c>
      <c r="V16" s="21">
        <v>505</v>
      </c>
      <c r="W16" s="21">
        <v>409</v>
      </c>
      <c r="X16" t="s">
        <v>120</v>
      </c>
      <c r="Y16" s="24">
        <v>447</v>
      </c>
      <c r="Z16" s="24">
        <v>480</v>
      </c>
      <c r="AA16" s="24">
        <v>443</v>
      </c>
      <c r="AB16" s="24">
        <v>479</v>
      </c>
      <c r="AC16" s="21"/>
      <c r="AD16" s="28">
        <v>409</v>
      </c>
      <c r="AE16" s="28" t="s">
        <v>120</v>
      </c>
      <c r="AF16" s="27">
        <f t="shared" si="0"/>
        <v>-33</v>
      </c>
      <c r="AG16" s="28">
        <f t="shared" si="1"/>
        <v>-36</v>
      </c>
      <c r="AH16" s="28">
        <f t="shared" si="2"/>
        <v>-96</v>
      </c>
      <c r="AJ16" s="21"/>
      <c r="AK16" s="30" t="b">
        <f t="shared" si="3"/>
        <v>0</v>
      </c>
      <c r="AL16" t="b">
        <f t="shared" si="4"/>
        <v>1</v>
      </c>
      <c r="AM16" t="b">
        <f t="shared" si="5"/>
        <v>0</v>
      </c>
      <c r="AN16" t="b">
        <f t="shared" si="6"/>
        <v>0</v>
      </c>
      <c r="AO16" t="b">
        <f t="shared" si="7"/>
        <v>0</v>
      </c>
      <c r="AP16" s="21"/>
      <c r="AQ16" t="b">
        <f t="shared" si="8"/>
        <v>1</v>
      </c>
      <c r="AR16" s="21" t="b">
        <v>0</v>
      </c>
      <c r="AS16" t="b">
        <f t="shared" si="9"/>
        <v>1</v>
      </c>
      <c r="AT16" s="21"/>
      <c r="AU16" t="b">
        <f t="shared" si="10"/>
        <v>1</v>
      </c>
      <c r="AV16" t="b">
        <f t="shared" si="11"/>
        <v>1</v>
      </c>
      <c r="AW16" t="b">
        <f t="shared" si="12"/>
        <v>0</v>
      </c>
      <c r="AX16" t="b">
        <f t="shared" si="13"/>
        <v>0</v>
      </c>
      <c r="AY16" t="b">
        <f t="shared" si="14"/>
        <v>0</v>
      </c>
      <c r="AZ16" s="21"/>
      <c r="BA16" t="b">
        <f t="shared" si="15"/>
        <v>1</v>
      </c>
      <c r="BB16" t="b">
        <v>1</v>
      </c>
      <c r="BC16" t="b">
        <f t="shared" si="16"/>
        <v>1</v>
      </c>
      <c r="BD16" s="21"/>
      <c r="BE16" s="21"/>
      <c r="BF16" s="21"/>
      <c r="BG16" s="21"/>
    </row>
    <row r="17" spans="2:59" ht="12.75">
      <c r="B17" s="1">
        <v>110</v>
      </c>
      <c r="C17" s="26" t="s">
        <v>142</v>
      </c>
      <c r="D17" s="2">
        <v>31604</v>
      </c>
      <c r="E17" s="17"/>
      <c r="F17" s="16" t="s">
        <v>143</v>
      </c>
      <c r="G17" s="16"/>
      <c r="H17" s="8" t="s">
        <v>122</v>
      </c>
      <c r="I17" s="8"/>
      <c r="J17" s="8"/>
      <c r="K17" s="18">
        <v>-12.5</v>
      </c>
      <c r="L17" s="18">
        <v>-2.75</v>
      </c>
      <c r="M17" s="17">
        <v>160</v>
      </c>
      <c r="N17" s="18"/>
      <c r="O17" s="18"/>
      <c r="P17" s="8"/>
      <c r="Q17" s="8"/>
      <c r="R17" s="8"/>
      <c r="S17" s="8"/>
      <c r="T17" s="19"/>
      <c r="U17" s="21">
        <v>375</v>
      </c>
      <c r="V17" s="21">
        <v>512</v>
      </c>
      <c r="W17" s="21">
        <v>368</v>
      </c>
      <c r="X17" t="s">
        <v>120</v>
      </c>
      <c r="Y17" s="24">
        <v>438</v>
      </c>
      <c r="Z17" s="24">
        <v>470</v>
      </c>
      <c r="AA17" s="24">
        <v>444</v>
      </c>
      <c r="AB17" s="24">
        <v>458</v>
      </c>
      <c r="AC17" s="21"/>
      <c r="AD17" s="28">
        <v>368</v>
      </c>
      <c r="AE17" s="28" t="s">
        <v>120</v>
      </c>
      <c r="AF17" s="27">
        <f t="shared" si="0"/>
        <v>-32</v>
      </c>
      <c r="AG17" s="28">
        <f t="shared" si="1"/>
        <v>-14</v>
      </c>
      <c r="AH17" s="28">
        <f t="shared" si="2"/>
        <v>-144</v>
      </c>
      <c r="AJ17" s="21"/>
      <c r="AK17" s="30" t="b">
        <f t="shared" si="3"/>
        <v>1</v>
      </c>
      <c r="AL17" t="b">
        <f t="shared" si="4"/>
        <v>1</v>
      </c>
      <c r="AM17" t="b">
        <f t="shared" si="5"/>
        <v>0</v>
      </c>
      <c r="AN17" t="b">
        <f t="shared" si="6"/>
        <v>0</v>
      </c>
      <c r="AO17" t="b">
        <f t="shared" si="7"/>
        <v>0</v>
      </c>
      <c r="AP17" s="21"/>
      <c r="AQ17" t="b">
        <f t="shared" si="8"/>
        <v>1</v>
      </c>
      <c r="AR17" t="b">
        <v>1</v>
      </c>
      <c r="AS17" t="b">
        <f t="shared" si="9"/>
        <v>1</v>
      </c>
      <c r="AT17" s="21"/>
      <c r="AU17" t="b">
        <f t="shared" si="10"/>
        <v>1</v>
      </c>
      <c r="AV17" t="b">
        <f t="shared" si="11"/>
        <v>1</v>
      </c>
      <c r="AW17" t="b">
        <f t="shared" si="12"/>
        <v>0</v>
      </c>
      <c r="AX17" t="b">
        <f t="shared" si="13"/>
        <v>0</v>
      </c>
      <c r="AY17" t="b">
        <f t="shared" si="14"/>
        <v>0</v>
      </c>
      <c r="AZ17" s="21"/>
      <c r="BA17" t="b">
        <f t="shared" si="15"/>
        <v>1</v>
      </c>
      <c r="BB17" t="b">
        <v>1</v>
      </c>
      <c r="BC17" t="b">
        <f t="shared" si="16"/>
        <v>1</v>
      </c>
      <c r="BD17" s="21"/>
      <c r="BE17" s="21"/>
      <c r="BF17" s="21"/>
      <c r="BG17" s="21"/>
    </row>
    <row r="18" spans="1:59" s="14" customFormat="1" ht="12.75">
      <c r="A18" s="1"/>
      <c r="B18" s="1">
        <v>111</v>
      </c>
      <c r="C18" s="26" t="s">
        <v>144</v>
      </c>
      <c r="D18" s="2" t="s">
        <v>145</v>
      </c>
      <c r="E18" s="4"/>
      <c r="F18" s="2">
        <v>38844</v>
      </c>
      <c r="G18" s="2"/>
      <c r="H18" s="1" t="s">
        <v>122</v>
      </c>
      <c r="I18" s="1"/>
      <c r="J18" s="1"/>
      <c r="K18" s="3">
        <v>1</v>
      </c>
      <c r="L18" s="3">
        <v>-9</v>
      </c>
      <c r="M18" s="4">
        <v>85</v>
      </c>
      <c r="N18" s="3"/>
      <c r="O18" s="3"/>
      <c r="P18" s="8"/>
      <c r="Q18" s="8"/>
      <c r="R18" s="8"/>
      <c r="S18" s="8"/>
      <c r="T18" s="19"/>
      <c r="U18" s="21">
        <v>528</v>
      </c>
      <c r="V18" s="21">
        <v>590</v>
      </c>
      <c r="W18" s="21">
        <v>525</v>
      </c>
      <c r="X18" t="s">
        <v>120</v>
      </c>
      <c r="Y18" s="24">
        <v>556</v>
      </c>
      <c r="Z18" s="24">
        <v>547</v>
      </c>
      <c r="AA18" s="24">
        <v>549</v>
      </c>
      <c r="AB18" s="24">
        <v>552</v>
      </c>
      <c r="AC18" s="21"/>
      <c r="AD18" s="28">
        <v>525</v>
      </c>
      <c r="AE18" s="28" t="s">
        <v>120</v>
      </c>
      <c r="AF18" s="27">
        <f t="shared" si="0"/>
        <v>9</v>
      </c>
      <c r="AG18" s="28">
        <f t="shared" si="1"/>
        <v>-3</v>
      </c>
      <c r="AH18" s="28">
        <f t="shared" si="2"/>
        <v>-65</v>
      </c>
      <c r="AI18" s="21"/>
      <c r="AJ18" s="21"/>
      <c r="AK18" s="30" t="b">
        <f t="shared" si="3"/>
        <v>0</v>
      </c>
      <c r="AL18" t="b">
        <f t="shared" si="4"/>
        <v>0</v>
      </c>
      <c r="AM18" t="b">
        <f t="shared" si="5"/>
        <v>0</v>
      </c>
      <c r="AN18" t="b">
        <f t="shared" si="6"/>
        <v>0</v>
      </c>
      <c r="AO18" t="b">
        <f t="shared" si="7"/>
        <v>0</v>
      </c>
      <c r="AP18" s="21"/>
      <c r="AQ18" t="b">
        <f t="shared" si="8"/>
        <v>0</v>
      </c>
      <c r="AR18" s="21" t="b">
        <v>0</v>
      </c>
      <c r="AS18" t="b">
        <f t="shared" si="9"/>
        <v>0</v>
      </c>
      <c r="AT18" s="21"/>
      <c r="AU18" t="b">
        <f t="shared" si="10"/>
        <v>0</v>
      </c>
      <c r="AV18" t="b">
        <f t="shared" si="11"/>
        <v>0</v>
      </c>
      <c r="AW18" t="b">
        <f t="shared" si="12"/>
        <v>0</v>
      </c>
      <c r="AX18" t="b">
        <f t="shared" si="13"/>
        <v>0</v>
      </c>
      <c r="AY18" t="b">
        <f t="shared" si="14"/>
        <v>0</v>
      </c>
      <c r="AZ18" s="21"/>
      <c r="BA18" t="b">
        <f t="shared" si="15"/>
        <v>0</v>
      </c>
      <c r="BB18" s="21" t="b">
        <v>0</v>
      </c>
      <c r="BC18" t="b">
        <f t="shared" si="16"/>
        <v>0</v>
      </c>
      <c r="BD18" s="21"/>
      <c r="BE18" s="21"/>
      <c r="BF18" s="21"/>
      <c r="BG18" s="21"/>
    </row>
    <row r="19" spans="1:59" s="14" customFormat="1" ht="12.75">
      <c r="A19" s="1"/>
      <c r="B19" s="1">
        <v>112</v>
      </c>
      <c r="C19" s="26" t="s">
        <v>146</v>
      </c>
      <c r="D19" s="2" t="s">
        <v>147</v>
      </c>
      <c r="E19" s="4"/>
      <c r="F19" s="2" t="s">
        <v>127</v>
      </c>
      <c r="G19" s="2"/>
      <c r="H19" s="1" t="s">
        <v>118</v>
      </c>
      <c r="I19" s="1"/>
      <c r="J19" s="1"/>
      <c r="K19" s="3">
        <v>-5.75</v>
      </c>
      <c r="L19" s="3">
        <v>-4.5</v>
      </c>
      <c r="M19" s="4">
        <v>75</v>
      </c>
      <c r="N19" s="3"/>
      <c r="O19" s="3"/>
      <c r="P19" s="8"/>
      <c r="Q19" s="8"/>
      <c r="R19" s="8"/>
      <c r="S19" s="8"/>
      <c r="T19" s="19"/>
      <c r="U19" s="21">
        <v>476</v>
      </c>
      <c r="V19" s="21">
        <v>525</v>
      </c>
      <c r="W19" s="21">
        <v>474</v>
      </c>
      <c r="X19" t="s">
        <v>120</v>
      </c>
      <c r="Y19" s="24">
        <v>490</v>
      </c>
      <c r="Z19" s="24">
        <v>505</v>
      </c>
      <c r="AA19" s="24">
        <v>484</v>
      </c>
      <c r="AB19" s="24">
        <v>504</v>
      </c>
      <c r="AC19" s="21"/>
      <c r="AD19" s="28">
        <v>474</v>
      </c>
      <c r="AE19" s="28" t="s">
        <v>120</v>
      </c>
      <c r="AF19" s="27">
        <f t="shared" si="0"/>
        <v>-15</v>
      </c>
      <c r="AG19" s="28">
        <f t="shared" si="1"/>
        <v>-20</v>
      </c>
      <c r="AH19" s="28">
        <f t="shared" si="2"/>
        <v>-51</v>
      </c>
      <c r="AI19" s="21"/>
      <c r="AJ19" s="21"/>
      <c r="AK19" s="30" t="b">
        <f t="shared" si="3"/>
        <v>0</v>
      </c>
      <c r="AL19" t="b">
        <f t="shared" si="4"/>
        <v>0</v>
      </c>
      <c r="AM19" t="b">
        <f t="shared" si="5"/>
        <v>0</v>
      </c>
      <c r="AN19" t="b">
        <f t="shared" si="6"/>
        <v>0</v>
      </c>
      <c r="AO19" t="b">
        <f t="shared" si="7"/>
        <v>0</v>
      </c>
      <c r="AP19" s="21"/>
      <c r="AQ19" t="b">
        <f t="shared" si="8"/>
        <v>0</v>
      </c>
      <c r="AR19" s="21" t="b">
        <v>0</v>
      </c>
      <c r="AS19" t="b">
        <f t="shared" si="9"/>
        <v>0</v>
      </c>
      <c r="AT19" s="21"/>
      <c r="AU19" t="b">
        <f t="shared" si="10"/>
        <v>0</v>
      </c>
      <c r="AV19" t="b">
        <f t="shared" si="11"/>
        <v>1</v>
      </c>
      <c r="AW19" t="b">
        <f t="shared" si="12"/>
        <v>0</v>
      </c>
      <c r="AX19" t="b">
        <f t="shared" si="13"/>
        <v>0</v>
      </c>
      <c r="AY19" t="b">
        <f t="shared" si="14"/>
        <v>0</v>
      </c>
      <c r="AZ19" s="21"/>
      <c r="BA19" t="b">
        <f t="shared" si="15"/>
        <v>1</v>
      </c>
      <c r="BB19" s="21" t="b">
        <v>0</v>
      </c>
      <c r="BC19" t="b">
        <f t="shared" si="16"/>
        <v>1</v>
      </c>
      <c r="BD19" s="21"/>
      <c r="BE19" s="21"/>
      <c r="BF19" s="21"/>
      <c r="BG19" s="21"/>
    </row>
    <row r="20" spans="1:59" s="14" customFormat="1" ht="12.75">
      <c r="A20" s="1"/>
      <c r="B20" s="1">
        <v>112</v>
      </c>
      <c r="C20" s="26" t="s">
        <v>146</v>
      </c>
      <c r="D20" s="2" t="s">
        <v>147</v>
      </c>
      <c r="E20" s="4"/>
      <c r="F20" s="2" t="s">
        <v>127</v>
      </c>
      <c r="G20" s="2"/>
      <c r="H20" s="1" t="s">
        <v>122</v>
      </c>
      <c r="I20" s="1"/>
      <c r="J20" s="1"/>
      <c r="K20" s="3">
        <v>-7.25</v>
      </c>
      <c r="L20" s="3">
        <v>-3</v>
      </c>
      <c r="M20" s="4">
        <v>120</v>
      </c>
      <c r="N20" s="3"/>
      <c r="O20" s="3"/>
      <c r="P20" s="8"/>
      <c r="Q20" s="8"/>
      <c r="R20" s="8"/>
      <c r="S20" s="8"/>
      <c r="T20" s="19"/>
      <c r="U20" s="21">
        <v>481</v>
      </c>
      <c r="V20" s="21">
        <v>537</v>
      </c>
      <c r="W20" s="21">
        <v>477</v>
      </c>
      <c r="X20" t="s">
        <v>120</v>
      </c>
      <c r="Y20" s="24">
        <v>487</v>
      </c>
      <c r="Z20" s="24">
        <v>514</v>
      </c>
      <c r="AA20" s="24">
        <v>486</v>
      </c>
      <c r="AB20" s="24">
        <v>513</v>
      </c>
      <c r="AC20" s="21"/>
      <c r="AD20" s="28">
        <v>477</v>
      </c>
      <c r="AE20" s="28" t="s">
        <v>120</v>
      </c>
      <c r="AF20" s="27">
        <f t="shared" si="0"/>
        <v>-27</v>
      </c>
      <c r="AG20" s="28">
        <f t="shared" si="1"/>
        <v>-27</v>
      </c>
      <c r="AH20" s="28">
        <f t="shared" si="2"/>
        <v>-60</v>
      </c>
      <c r="AI20" s="21"/>
      <c r="AJ20" s="21"/>
      <c r="AK20" s="30" t="b">
        <f t="shared" si="3"/>
        <v>0</v>
      </c>
      <c r="AL20" t="b">
        <f t="shared" si="4"/>
        <v>0</v>
      </c>
      <c r="AM20" t="b">
        <f t="shared" si="5"/>
        <v>0</v>
      </c>
      <c r="AN20" t="b">
        <f t="shared" si="6"/>
        <v>0</v>
      </c>
      <c r="AO20" t="b">
        <f t="shared" si="7"/>
        <v>0</v>
      </c>
      <c r="AP20" s="21"/>
      <c r="AQ20" t="b">
        <f t="shared" si="8"/>
        <v>0</v>
      </c>
      <c r="AR20" s="21" t="b">
        <v>0</v>
      </c>
      <c r="AS20" t="b">
        <f t="shared" si="9"/>
        <v>0</v>
      </c>
      <c r="AT20" s="21"/>
      <c r="AU20" t="b">
        <f t="shared" si="10"/>
        <v>0</v>
      </c>
      <c r="AV20" t="b">
        <f t="shared" si="11"/>
        <v>1</v>
      </c>
      <c r="AW20" t="b">
        <f t="shared" si="12"/>
        <v>0</v>
      </c>
      <c r="AX20" t="b">
        <f t="shared" si="13"/>
        <v>0</v>
      </c>
      <c r="AY20" t="b">
        <f t="shared" si="14"/>
        <v>0</v>
      </c>
      <c r="AZ20" s="21"/>
      <c r="BA20" t="b">
        <f t="shared" si="15"/>
        <v>1</v>
      </c>
      <c r="BB20" s="21" t="b">
        <v>0</v>
      </c>
      <c r="BC20" t="b">
        <f t="shared" si="16"/>
        <v>1</v>
      </c>
      <c r="BD20" s="21"/>
      <c r="BE20" s="21"/>
      <c r="BF20" s="21"/>
      <c r="BG20" s="21"/>
    </row>
    <row r="21" spans="1:59" s="14" customFormat="1" ht="12.75">
      <c r="A21" s="1"/>
      <c r="B21" s="1">
        <v>113</v>
      </c>
      <c r="C21" s="26" t="s">
        <v>148</v>
      </c>
      <c r="D21" s="2" t="s">
        <v>149</v>
      </c>
      <c r="E21" s="4"/>
      <c r="F21" s="2" t="s">
        <v>131</v>
      </c>
      <c r="G21" s="2"/>
      <c r="H21" s="1" t="s">
        <v>118</v>
      </c>
      <c r="I21" s="1"/>
      <c r="J21" s="1"/>
      <c r="K21" s="3">
        <v>-0.75</v>
      </c>
      <c r="L21" s="3">
        <v>-0.75</v>
      </c>
      <c r="M21" s="4">
        <v>80</v>
      </c>
      <c r="N21" s="3"/>
      <c r="O21" s="3"/>
      <c r="P21" s="8"/>
      <c r="Q21" s="8"/>
      <c r="R21" s="8"/>
      <c r="S21" s="8"/>
      <c r="T21" s="19"/>
      <c r="U21" s="21">
        <v>469</v>
      </c>
      <c r="V21" s="21">
        <v>556</v>
      </c>
      <c r="W21" s="21">
        <v>466</v>
      </c>
      <c r="X21" t="s">
        <v>120</v>
      </c>
      <c r="Y21" s="24">
        <v>517</v>
      </c>
      <c r="Z21" s="24">
        <v>494</v>
      </c>
      <c r="AA21" s="24">
        <v>508</v>
      </c>
      <c r="AB21" s="24">
        <v>497</v>
      </c>
      <c r="AC21" s="21"/>
      <c r="AD21" s="28">
        <v>466</v>
      </c>
      <c r="AE21" s="28" t="s">
        <v>120</v>
      </c>
      <c r="AF21" s="27">
        <f t="shared" si="0"/>
        <v>23</v>
      </c>
      <c r="AG21" s="28">
        <f t="shared" si="1"/>
        <v>11</v>
      </c>
      <c r="AH21" s="28">
        <f t="shared" si="2"/>
        <v>-90</v>
      </c>
      <c r="AI21" s="21"/>
      <c r="AJ21" s="21"/>
      <c r="AK21" s="30" t="b">
        <f t="shared" si="3"/>
        <v>0</v>
      </c>
      <c r="AL21" t="b">
        <f t="shared" si="4"/>
        <v>1</v>
      </c>
      <c r="AM21" t="b">
        <f t="shared" si="5"/>
        <v>0</v>
      </c>
      <c r="AN21" t="b">
        <f t="shared" si="6"/>
        <v>0</v>
      </c>
      <c r="AO21" t="b">
        <f t="shared" si="7"/>
        <v>0</v>
      </c>
      <c r="AP21" s="21"/>
      <c r="AQ21" t="b">
        <f t="shared" si="8"/>
        <v>1</v>
      </c>
      <c r="AR21" s="21" t="b">
        <v>0</v>
      </c>
      <c r="AS21" t="b">
        <f t="shared" si="9"/>
        <v>1</v>
      </c>
      <c r="AT21" s="21"/>
      <c r="AU21" t="b">
        <f t="shared" si="10"/>
        <v>1</v>
      </c>
      <c r="AV21" t="b">
        <f t="shared" si="11"/>
        <v>1</v>
      </c>
      <c r="AW21" t="b">
        <f t="shared" si="12"/>
        <v>0</v>
      </c>
      <c r="AX21" t="b">
        <f t="shared" si="13"/>
        <v>0</v>
      </c>
      <c r="AY21" t="b">
        <f t="shared" si="14"/>
        <v>0</v>
      </c>
      <c r="AZ21" s="21"/>
      <c r="BA21" t="b">
        <f t="shared" si="15"/>
        <v>1</v>
      </c>
      <c r="BB21" t="b">
        <v>1</v>
      </c>
      <c r="BC21" t="b">
        <f t="shared" si="16"/>
        <v>1</v>
      </c>
      <c r="BD21" s="21"/>
      <c r="BE21" s="21"/>
      <c r="BF21" s="21"/>
      <c r="BG21" s="21"/>
    </row>
    <row r="22" spans="1:59" s="14" customFormat="1" ht="12.75">
      <c r="A22" s="1"/>
      <c r="B22" s="1">
        <v>113</v>
      </c>
      <c r="C22" s="26" t="s">
        <v>148</v>
      </c>
      <c r="D22" s="2" t="s">
        <v>149</v>
      </c>
      <c r="E22" s="4"/>
      <c r="F22" s="2" t="s">
        <v>131</v>
      </c>
      <c r="G22" s="2"/>
      <c r="H22" s="1" t="s">
        <v>122</v>
      </c>
      <c r="I22" s="1"/>
      <c r="J22" s="1"/>
      <c r="K22" s="3">
        <v>-2.5</v>
      </c>
      <c r="L22" s="3">
        <v>-5.25</v>
      </c>
      <c r="M22" s="4">
        <v>100</v>
      </c>
      <c r="N22" s="3"/>
      <c r="O22" s="3"/>
      <c r="P22" s="8"/>
      <c r="Q22" s="8"/>
      <c r="R22" s="8"/>
      <c r="S22" s="8"/>
      <c r="T22" s="19"/>
      <c r="U22" s="21">
        <v>404</v>
      </c>
      <c r="V22" s="21">
        <v>518</v>
      </c>
      <c r="W22" s="21">
        <v>396</v>
      </c>
      <c r="X22" t="s">
        <v>120</v>
      </c>
      <c r="Y22" s="24">
        <v>449</v>
      </c>
      <c r="Z22" s="24">
        <v>467</v>
      </c>
      <c r="AA22" s="24">
        <v>455</v>
      </c>
      <c r="AB22" s="24">
        <v>471</v>
      </c>
      <c r="AC22" s="21"/>
      <c r="AD22" s="28">
        <v>396</v>
      </c>
      <c r="AE22" s="28" t="s">
        <v>120</v>
      </c>
      <c r="AF22" s="27">
        <f t="shared" si="0"/>
        <v>-18</v>
      </c>
      <c r="AG22" s="28">
        <f t="shared" si="1"/>
        <v>-16</v>
      </c>
      <c r="AH22" s="28">
        <f t="shared" si="2"/>
        <v>-122</v>
      </c>
      <c r="AI22" s="21"/>
      <c r="AJ22" s="21"/>
      <c r="AK22" s="30" t="b">
        <f t="shared" si="3"/>
        <v>1</v>
      </c>
      <c r="AL22" t="b">
        <f t="shared" si="4"/>
        <v>1</v>
      </c>
      <c r="AM22" t="b">
        <f t="shared" si="5"/>
        <v>0</v>
      </c>
      <c r="AN22" t="b">
        <f t="shared" si="6"/>
        <v>0</v>
      </c>
      <c r="AO22" t="b">
        <f t="shared" si="7"/>
        <v>0</v>
      </c>
      <c r="AP22" s="21"/>
      <c r="AQ22" t="b">
        <f t="shared" si="8"/>
        <v>1</v>
      </c>
      <c r="AR22" t="b">
        <v>1</v>
      </c>
      <c r="AS22" t="b">
        <f t="shared" si="9"/>
        <v>1</v>
      </c>
      <c r="AT22" s="21"/>
      <c r="AU22" t="b">
        <f t="shared" si="10"/>
        <v>1</v>
      </c>
      <c r="AV22" t="b">
        <f t="shared" si="11"/>
        <v>1</v>
      </c>
      <c r="AW22" t="b">
        <f t="shared" si="12"/>
        <v>0</v>
      </c>
      <c r="AX22" t="b">
        <f t="shared" si="13"/>
        <v>0</v>
      </c>
      <c r="AY22" t="b">
        <f t="shared" si="14"/>
        <v>0</v>
      </c>
      <c r="AZ22" s="21"/>
      <c r="BA22" t="b">
        <f t="shared" si="15"/>
        <v>1</v>
      </c>
      <c r="BB22" t="b">
        <v>1</v>
      </c>
      <c r="BC22" t="b">
        <f t="shared" si="16"/>
        <v>1</v>
      </c>
      <c r="BD22" s="21"/>
      <c r="BE22" s="21"/>
      <c r="BF22" s="21"/>
      <c r="BG22" s="21"/>
    </row>
    <row r="23" spans="1:59" s="14" customFormat="1" ht="12.75">
      <c r="A23" s="1"/>
      <c r="B23" s="1">
        <v>114</v>
      </c>
      <c r="C23" s="26" t="s">
        <v>150</v>
      </c>
      <c r="D23" s="2" t="s">
        <v>152</v>
      </c>
      <c r="E23" s="4"/>
      <c r="F23" s="2" t="s">
        <v>151</v>
      </c>
      <c r="G23" s="2"/>
      <c r="H23" s="1" t="s">
        <v>122</v>
      </c>
      <c r="I23" s="1"/>
      <c r="J23" s="1"/>
      <c r="K23" s="3">
        <v>0</v>
      </c>
      <c r="L23" s="3">
        <v>0</v>
      </c>
      <c r="M23" s="4">
        <v>0</v>
      </c>
      <c r="N23" s="3"/>
      <c r="O23" s="3"/>
      <c r="P23" s="8"/>
      <c r="Q23" s="8"/>
      <c r="R23" s="8"/>
      <c r="S23" s="8"/>
      <c r="T23" s="19"/>
      <c r="U23" s="21">
        <v>412</v>
      </c>
      <c r="V23" s="21">
        <v>515</v>
      </c>
      <c r="W23" s="21">
        <v>392</v>
      </c>
      <c r="X23" t="s">
        <v>120</v>
      </c>
      <c r="Y23" s="24">
        <v>405</v>
      </c>
      <c r="Z23" s="24">
        <v>478</v>
      </c>
      <c r="AA23" s="24">
        <v>419</v>
      </c>
      <c r="AB23" s="24">
        <v>483</v>
      </c>
      <c r="AC23" s="21"/>
      <c r="AD23" s="28">
        <v>392</v>
      </c>
      <c r="AE23" s="28" t="s">
        <v>120</v>
      </c>
      <c r="AF23" s="27">
        <f t="shared" si="0"/>
        <v>-73</v>
      </c>
      <c r="AG23" s="28">
        <f t="shared" si="1"/>
        <v>-64</v>
      </c>
      <c r="AH23" s="28">
        <f t="shared" si="2"/>
        <v>-123</v>
      </c>
      <c r="AI23" s="21"/>
      <c r="AJ23" s="21"/>
      <c r="AK23" s="30" t="b">
        <f t="shared" si="3"/>
        <v>1</v>
      </c>
      <c r="AL23" t="b">
        <f t="shared" si="4"/>
        <v>1</v>
      </c>
      <c r="AM23" t="b">
        <f t="shared" si="5"/>
        <v>0</v>
      </c>
      <c r="AN23" t="b">
        <f>AF23&lt;-45.2</f>
        <v>1</v>
      </c>
      <c r="AO23" t="b">
        <f t="shared" si="7"/>
        <v>1</v>
      </c>
      <c r="AP23" s="21"/>
      <c r="AQ23" t="b">
        <f t="shared" si="8"/>
        <v>1</v>
      </c>
      <c r="AR23" t="b">
        <v>1</v>
      </c>
      <c r="AS23" t="b">
        <f t="shared" si="9"/>
        <v>1</v>
      </c>
      <c r="AT23" s="21"/>
      <c r="AU23" t="b">
        <f t="shared" si="10"/>
        <v>1</v>
      </c>
      <c r="AV23" t="b">
        <f t="shared" si="11"/>
        <v>1</v>
      </c>
      <c r="AW23" t="b">
        <f t="shared" si="12"/>
        <v>0</v>
      </c>
      <c r="AX23" t="b">
        <f t="shared" si="13"/>
        <v>1</v>
      </c>
      <c r="AY23" t="b">
        <f t="shared" si="14"/>
        <v>1</v>
      </c>
      <c r="AZ23" s="21"/>
      <c r="BA23" t="b">
        <f t="shared" si="15"/>
        <v>1</v>
      </c>
      <c r="BB23" t="b">
        <v>1</v>
      </c>
      <c r="BC23" t="b">
        <f t="shared" si="16"/>
        <v>1</v>
      </c>
      <c r="BD23" s="21"/>
      <c r="BE23" s="21"/>
      <c r="BF23" s="21"/>
      <c r="BG23" s="21"/>
    </row>
    <row r="24" spans="2:59" ht="12.75">
      <c r="B24" s="1">
        <v>115</v>
      </c>
      <c r="C24" s="26" t="s">
        <v>153</v>
      </c>
      <c r="D24" s="2">
        <v>17209</v>
      </c>
      <c r="F24" s="2" t="s">
        <v>154</v>
      </c>
      <c r="H24" s="1" t="s">
        <v>118</v>
      </c>
      <c r="K24" s="3">
        <v>3.75</v>
      </c>
      <c r="L24" s="3">
        <v>-2.25</v>
      </c>
      <c r="M24" s="4">
        <v>45</v>
      </c>
      <c r="P24" s="8"/>
      <c r="Q24" s="8"/>
      <c r="R24" s="8"/>
      <c r="S24" s="8"/>
      <c r="T24" s="19"/>
      <c r="U24" s="21">
        <v>494</v>
      </c>
      <c r="V24" s="21">
        <v>583</v>
      </c>
      <c r="W24" s="21">
        <v>455</v>
      </c>
      <c r="X24" t="s">
        <v>120</v>
      </c>
      <c r="Y24" s="24">
        <v>516</v>
      </c>
      <c r="Z24" s="24">
        <v>536</v>
      </c>
      <c r="AA24" s="24">
        <v>473</v>
      </c>
      <c r="AB24" s="24">
        <v>576</v>
      </c>
      <c r="AC24" s="21"/>
      <c r="AD24" s="28">
        <v>455</v>
      </c>
      <c r="AE24" s="28" t="s">
        <v>120</v>
      </c>
      <c r="AF24" s="27">
        <f t="shared" si="0"/>
        <v>-20</v>
      </c>
      <c r="AG24" s="28">
        <f t="shared" si="1"/>
        <v>-103</v>
      </c>
      <c r="AH24" s="28">
        <f t="shared" si="2"/>
        <v>-128</v>
      </c>
      <c r="AJ24" s="21"/>
      <c r="AK24" s="30" t="b">
        <f t="shared" si="3"/>
        <v>1</v>
      </c>
      <c r="AL24" t="b">
        <f t="shared" si="4"/>
        <v>1</v>
      </c>
      <c r="AM24" t="b">
        <f t="shared" si="5"/>
        <v>0</v>
      </c>
      <c r="AN24" t="b">
        <f t="shared" si="6"/>
        <v>0</v>
      </c>
      <c r="AO24" t="b">
        <f t="shared" si="7"/>
        <v>1</v>
      </c>
      <c r="AP24" s="21"/>
      <c r="AQ24" t="b">
        <f t="shared" si="8"/>
        <v>1</v>
      </c>
      <c r="AR24" t="b">
        <v>1</v>
      </c>
      <c r="AS24" t="b">
        <f t="shared" si="9"/>
        <v>1</v>
      </c>
      <c r="AT24" s="21"/>
      <c r="AU24" t="b">
        <f t="shared" si="10"/>
        <v>1</v>
      </c>
      <c r="AV24" t="b">
        <f t="shared" si="11"/>
        <v>1</v>
      </c>
      <c r="AW24" t="b">
        <f t="shared" si="12"/>
        <v>0</v>
      </c>
      <c r="AX24" t="b">
        <f t="shared" si="13"/>
        <v>0</v>
      </c>
      <c r="AY24" t="b">
        <f t="shared" si="14"/>
        <v>1</v>
      </c>
      <c r="AZ24" s="21"/>
      <c r="BA24" t="b">
        <f t="shared" si="15"/>
        <v>1</v>
      </c>
      <c r="BB24" t="b">
        <v>1</v>
      </c>
      <c r="BC24" t="b">
        <f t="shared" si="16"/>
        <v>1</v>
      </c>
      <c r="BD24" s="21"/>
      <c r="BE24" s="21"/>
      <c r="BF24" s="21"/>
      <c r="BG24" s="21"/>
    </row>
    <row r="25" spans="2:59" ht="12.75">
      <c r="B25" s="1">
        <v>116</v>
      </c>
      <c r="C25" s="26" t="s">
        <v>155</v>
      </c>
      <c r="D25" s="2">
        <v>18354</v>
      </c>
      <c r="F25" s="2" t="s">
        <v>156</v>
      </c>
      <c r="H25" s="1" t="s">
        <v>118</v>
      </c>
      <c r="K25" s="3">
        <v>0</v>
      </c>
      <c r="L25" s="3">
        <v>0</v>
      </c>
      <c r="M25" s="4">
        <v>0</v>
      </c>
      <c r="P25" s="8"/>
      <c r="Q25" s="8"/>
      <c r="R25" s="8"/>
      <c r="S25" s="8"/>
      <c r="T25" s="19"/>
      <c r="U25" s="21">
        <v>505</v>
      </c>
      <c r="V25" s="21">
        <v>624</v>
      </c>
      <c r="W25" s="21">
        <v>492</v>
      </c>
      <c r="X25" t="s">
        <v>120</v>
      </c>
      <c r="Y25" s="24">
        <v>628</v>
      </c>
      <c r="Z25" s="24">
        <v>578</v>
      </c>
      <c r="AA25" s="24">
        <v>522</v>
      </c>
      <c r="AB25" s="24">
        <v>578</v>
      </c>
      <c r="AC25" s="21"/>
      <c r="AD25" s="28">
        <v>492</v>
      </c>
      <c r="AE25" s="28" t="s">
        <v>120</v>
      </c>
      <c r="AF25" s="27">
        <f t="shared" si="0"/>
        <v>50</v>
      </c>
      <c r="AG25" s="28">
        <f t="shared" si="1"/>
        <v>-56</v>
      </c>
      <c r="AH25" s="28">
        <f t="shared" si="2"/>
        <v>-132</v>
      </c>
      <c r="AJ25" s="21"/>
      <c r="AK25" s="30" t="b">
        <f t="shared" si="3"/>
        <v>1</v>
      </c>
      <c r="AL25" t="b">
        <f t="shared" si="4"/>
        <v>0</v>
      </c>
      <c r="AM25" t="b">
        <f t="shared" si="5"/>
        <v>0</v>
      </c>
      <c r="AN25" t="b">
        <f t="shared" si="6"/>
        <v>0</v>
      </c>
      <c r="AO25" t="b">
        <f t="shared" si="7"/>
        <v>1</v>
      </c>
      <c r="AP25" s="21"/>
      <c r="AQ25" t="b">
        <f t="shared" si="8"/>
        <v>1</v>
      </c>
      <c r="AR25" t="b">
        <v>1</v>
      </c>
      <c r="AS25" t="b">
        <f t="shared" si="9"/>
        <v>1</v>
      </c>
      <c r="AT25" s="21"/>
      <c r="AU25" t="b">
        <f t="shared" si="10"/>
        <v>1</v>
      </c>
      <c r="AV25" t="b">
        <f t="shared" si="11"/>
        <v>0</v>
      </c>
      <c r="AW25" t="b">
        <f t="shared" si="12"/>
        <v>0</v>
      </c>
      <c r="AX25" t="b">
        <f t="shared" si="13"/>
        <v>0</v>
      </c>
      <c r="AY25" t="b">
        <f t="shared" si="14"/>
        <v>1</v>
      </c>
      <c r="AZ25" s="21"/>
      <c r="BA25" t="b">
        <f t="shared" si="15"/>
        <v>1</v>
      </c>
      <c r="BB25" t="b">
        <v>1</v>
      </c>
      <c r="BC25" t="b">
        <f t="shared" si="16"/>
        <v>1</v>
      </c>
      <c r="BD25" s="21"/>
      <c r="BE25" s="21"/>
      <c r="BF25" s="21"/>
      <c r="BG25" s="21"/>
    </row>
    <row r="26" spans="2:59" ht="12.75">
      <c r="B26" s="1">
        <v>116</v>
      </c>
      <c r="C26" s="26" t="s">
        <v>155</v>
      </c>
      <c r="D26" s="2">
        <v>18354</v>
      </c>
      <c r="F26" s="2" t="s">
        <v>156</v>
      </c>
      <c r="H26" s="1" t="s">
        <v>122</v>
      </c>
      <c r="K26" s="3">
        <v>0</v>
      </c>
      <c r="L26" s="3">
        <v>0</v>
      </c>
      <c r="M26" s="4">
        <v>0</v>
      </c>
      <c r="P26" s="8"/>
      <c r="Q26" s="8"/>
      <c r="R26" s="8"/>
      <c r="S26" s="8"/>
      <c r="T26" s="19"/>
      <c r="U26" s="21">
        <v>455</v>
      </c>
      <c r="V26" s="21">
        <v>570</v>
      </c>
      <c r="W26" s="21">
        <v>448</v>
      </c>
      <c r="X26" t="s">
        <v>120</v>
      </c>
      <c r="Y26" s="24">
        <v>483</v>
      </c>
      <c r="Z26" s="24">
        <v>524</v>
      </c>
      <c r="AA26" s="24">
        <v>481</v>
      </c>
      <c r="AB26" s="24">
        <v>522</v>
      </c>
      <c r="AC26" s="21"/>
      <c r="AD26" s="28">
        <v>448</v>
      </c>
      <c r="AE26" s="28" t="s">
        <v>120</v>
      </c>
      <c r="AF26" s="27">
        <f t="shared" si="0"/>
        <v>-41</v>
      </c>
      <c r="AG26" s="28">
        <f t="shared" si="1"/>
        <v>-41</v>
      </c>
      <c r="AH26" s="28">
        <f t="shared" si="2"/>
        <v>-122</v>
      </c>
      <c r="AJ26" s="21"/>
      <c r="AK26" s="30" t="b">
        <f t="shared" si="3"/>
        <v>1</v>
      </c>
      <c r="AL26" t="b">
        <f t="shared" si="4"/>
        <v>1</v>
      </c>
      <c r="AM26" t="b">
        <f t="shared" si="5"/>
        <v>0</v>
      </c>
      <c r="AN26" t="b">
        <f t="shared" si="6"/>
        <v>0</v>
      </c>
      <c r="AO26" t="b">
        <f t="shared" si="7"/>
        <v>0</v>
      </c>
      <c r="AP26" s="21"/>
      <c r="AQ26" t="b">
        <f t="shared" si="8"/>
        <v>1</v>
      </c>
      <c r="AR26" t="b">
        <v>1</v>
      </c>
      <c r="AS26" t="b">
        <f t="shared" si="9"/>
        <v>1</v>
      </c>
      <c r="AT26" s="21"/>
      <c r="AU26" t="b">
        <f t="shared" si="10"/>
        <v>1</v>
      </c>
      <c r="AV26" t="b">
        <f t="shared" si="11"/>
        <v>1</v>
      </c>
      <c r="AW26" t="b">
        <f t="shared" si="12"/>
        <v>0</v>
      </c>
      <c r="AX26" t="b">
        <f t="shared" si="13"/>
        <v>1</v>
      </c>
      <c r="AY26" t="b">
        <f t="shared" si="14"/>
        <v>1</v>
      </c>
      <c r="AZ26" s="21"/>
      <c r="BA26" t="b">
        <f t="shared" si="15"/>
        <v>1</v>
      </c>
      <c r="BB26" t="b">
        <v>1</v>
      </c>
      <c r="BC26" t="b">
        <f t="shared" si="16"/>
        <v>1</v>
      </c>
      <c r="BD26" s="21"/>
      <c r="BE26" s="21"/>
      <c r="BF26" s="21"/>
      <c r="BG26" s="21"/>
    </row>
    <row r="27" spans="2:59" ht="12.75">
      <c r="B27" s="1">
        <v>117</v>
      </c>
      <c r="C27" s="26" t="s">
        <v>157</v>
      </c>
      <c r="D27" s="2">
        <v>13246</v>
      </c>
      <c r="F27" s="2" t="s">
        <v>158</v>
      </c>
      <c r="H27" s="1" t="s">
        <v>118</v>
      </c>
      <c r="K27" s="3">
        <v>0</v>
      </c>
      <c r="L27" s="3">
        <v>0</v>
      </c>
      <c r="M27" s="4">
        <v>0</v>
      </c>
      <c r="P27" s="8"/>
      <c r="Q27" s="8"/>
      <c r="R27" s="8"/>
      <c r="S27" s="8"/>
      <c r="T27" s="19"/>
      <c r="U27" s="21">
        <v>424</v>
      </c>
      <c r="V27" s="21">
        <v>540</v>
      </c>
      <c r="W27" s="21">
        <v>418</v>
      </c>
      <c r="X27" t="s">
        <v>120</v>
      </c>
      <c r="Y27" s="24">
        <v>469</v>
      </c>
      <c r="Z27" s="24">
        <v>465</v>
      </c>
      <c r="AA27" s="24">
        <v>449</v>
      </c>
      <c r="AB27" s="24">
        <v>487</v>
      </c>
      <c r="AC27" s="21"/>
      <c r="AD27" s="28">
        <v>418</v>
      </c>
      <c r="AE27" s="28" t="s">
        <v>120</v>
      </c>
      <c r="AF27" s="27">
        <f t="shared" si="0"/>
        <v>4</v>
      </c>
      <c r="AG27" s="28">
        <f t="shared" si="1"/>
        <v>-38</v>
      </c>
      <c r="AH27" s="28">
        <f t="shared" si="2"/>
        <v>-122</v>
      </c>
      <c r="AJ27" s="21"/>
      <c r="AK27" s="30" t="b">
        <f t="shared" si="3"/>
        <v>1</v>
      </c>
      <c r="AL27" t="b">
        <f t="shared" si="4"/>
        <v>1</v>
      </c>
      <c r="AM27" t="b">
        <f t="shared" si="5"/>
        <v>0</v>
      </c>
      <c r="AN27" t="b">
        <f t="shared" si="6"/>
        <v>0</v>
      </c>
      <c r="AO27" t="b">
        <f t="shared" si="7"/>
        <v>0</v>
      </c>
      <c r="AP27" s="21"/>
      <c r="AQ27" t="b">
        <f t="shared" si="8"/>
        <v>1</v>
      </c>
      <c r="AR27" t="b">
        <v>1</v>
      </c>
      <c r="AS27" t="b">
        <f t="shared" si="9"/>
        <v>1</v>
      </c>
      <c r="AT27" s="21"/>
      <c r="AU27" t="b">
        <f t="shared" si="10"/>
        <v>1</v>
      </c>
      <c r="AV27" t="b">
        <f t="shared" si="11"/>
        <v>1</v>
      </c>
      <c r="AW27" t="b">
        <f t="shared" si="12"/>
        <v>0</v>
      </c>
      <c r="AX27" t="b">
        <f t="shared" si="13"/>
        <v>0</v>
      </c>
      <c r="AY27" t="b">
        <f t="shared" si="14"/>
        <v>1</v>
      </c>
      <c r="AZ27" s="21"/>
      <c r="BA27" t="b">
        <f t="shared" si="15"/>
        <v>1</v>
      </c>
      <c r="BB27" t="b">
        <v>1</v>
      </c>
      <c r="BC27" t="b">
        <f t="shared" si="16"/>
        <v>1</v>
      </c>
      <c r="BD27" s="21"/>
      <c r="BE27" s="21"/>
      <c r="BF27" s="21"/>
      <c r="BG27" s="21"/>
    </row>
    <row r="28" spans="2:59" ht="12.75">
      <c r="B28" s="1">
        <v>117</v>
      </c>
      <c r="C28" s="26" t="s">
        <v>157</v>
      </c>
      <c r="D28" s="2">
        <v>13246</v>
      </c>
      <c r="F28" s="2" t="s">
        <v>158</v>
      </c>
      <c r="H28" s="1" t="s">
        <v>122</v>
      </c>
      <c r="K28" s="3">
        <v>0</v>
      </c>
      <c r="L28" s="3">
        <v>0</v>
      </c>
      <c r="M28" s="4">
        <v>0</v>
      </c>
      <c r="P28" s="8"/>
      <c r="Q28" s="8"/>
      <c r="R28" s="8"/>
      <c r="S28" s="8"/>
      <c r="T28" s="19"/>
      <c r="U28" s="21">
        <v>549</v>
      </c>
      <c r="V28" s="21">
        <v>625</v>
      </c>
      <c r="W28" s="21">
        <v>517</v>
      </c>
      <c r="X28" s="21" t="s">
        <v>119</v>
      </c>
      <c r="Y28" s="24">
        <v>526</v>
      </c>
      <c r="Z28" s="24">
        <v>601</v>
      </c>
      <c r="AA28" s="24">
        <v>546</v>
      </c>
      <c r="AB28" s="24">
        <v>577</v>
      </c>
      <c r="AC28" s="21"/>
      <c r="AD28" s="28">
        <v>517</v>
      </c>
      <c r="AE28" s="28" t="s">
        <v>119</v>
      </c>
      <c r="AF28" s="27">
        <f t="shared" si="0"/>
        <v>-75</v>
      </c>
      <c r="AG28" s="28">
        <f t="shared" si="1"/>
        <v>-31</v>
      </c>
      <c r="AH28" s="28">
        <f t="shared" si="2"/>
        <v>-108</v>
      </c>
      <c r="AJ28" s="21"/>
      <c r="AK28" s="30" t="b">
        <f t="shared" si="3"/>
        <v>1</v>
      </c>
      <c r="AL28" t="b">
        <f t="shared" si="4"/>
        <v>0</v>
      </c>
      <c r="AM28" t="b">
        <f t="shared" si="5"/>
        <v>1</v>
      </c>
      <c r="AN28" t="b">
        <f t="shared" si="6"/>
        <v>1</v>
      </c>
      <c r="AO28" t="b">
        <f t="shared" si="7"/>
        <v>0</v>
      </c>
      <c r="AP28" s="21"/>
      <c r="AQ28" t="b">
        <f t="shared" si="8"/>
        <v>1</v>
      </c>
      <c r="AR28" t="b">
        <v>1</v>
      </c>
      <c r="AS28" t="b">
        <f t="shared" si="9"/>
        <v>1</v>
      </c>
      <c r="AT28" s="21"/>
      <c r="AU28" t="b">
        <f t="shared" si="10"/>
        <v>1</v>
      </c>
      <c r="AV28" t="b">
        <f t="shared" si="11"/>
        <v>0</v>
      </c>
      <c r="AW28" t="b">
        <f t="shared" si="12"/>
        <v>1</v>
      </c>
      <c r="AX28" t="b">
        <f t="shared" si="13"/>
        <v>1</v>
      </c>
      <c r="AY28" t="b">
        <f t="shared" si="14"/>
        <v>0</v>
      </c>
      <c r="AZ28" s="21"/>
      <c r="BA28" t="b">
        <f t="shared" si="15"/>
        <v>1</v>
      </c>
      <c r="BB28" t="b">
        <v>1</v>
      </c>
      <c r="BC28" t="b">
        <f t="shared" si="16"/>
        <v>1</v>
      </c>
      <c r="BD28" s="21"/>
      <c r="BE28" s="21"/>
      <c r="BF28" s="21"/>
      <c r="BG28" s="21"/>
    </row>
    <row r="29" spans="2:59" ht="12.75">
      <c r="B29" s="1">
        <v>118</v>
      </c>
      <c r="C29" s="26" t="s">
        <v>159</v>
      </c>
      <c r="D29" s="2" t="s">
        <v>160</v>
      </c>
      <c r="F29" s="2">
        <v>38783</v>
      </c>
      <c r="H29" s="1" t="s">
        <v>118</v>
      </c>
      <c r="K29" s="3">
        <v>-0.75</v>
      </c>
      <c r="L29" s="3">
        <v>-2.5</v>
      </c>
      <c r="M29" s="4">
        <v>50</v>
      </c>
      <c r="P29" s="8"/>
      <c r="Q29" s="8"/>
      <c r="R29" s="8"/>
      <c r="S29" s="8"/>
      <c r="T29" s="19"/>
      <c r="U29" s="21">
        <v>454</v>
      </c>
      <c r="V29" s="21">
        <v>536</v>
      </c>
      <c r="W29" s="21">
        <v>449</v>
      </c>
      <c r="X29" t="s">
        <v>120</v>
      </c>
      <c r="Y29" s="24">
        <v>485</v>
      </c>
      <c r="Z29" s="24">
        <v>486</v>
      </c>
      <c r="AA29" s="24">
        <v>466</v>
      </c>
      <c r="AB29" s="24">
        <v>495</v>
      </c>
      <c r="AC29" s="21"/>
      <c r="AD29" s="28">
        <v>449</v>
      </c>
      <c r="AE29" s="28" t="s">
        <v>120</v>
      </c>
      <c r="AF29" s="27">
        <f t="shared" si="0"/>
        <v>-1</v>
      </c>
      <c r="AG29" s="28">
        <f t="shared" si="1"/>
        <v>-29</v>
      </c>
      <c r="AH29" s="28">
        <f t="shared" si="2"/>
        <v>-87</v>
      </c>
      <c r="AJ29" s="21"/>
      <c r="AK29" s="30" t="b">
        <f t="shared" si="3"/>
        <v>0</v>
      </c>
      <c r="AL29" t="b">
        <f t="shared" si="4"/>
        <v>1</v>
      </c>
      <c r="AM29" t="b">
        <f t="shared" si="5"/>
        <v>0</v>
      </c>
      <c r="AN29" t="b">
        <f t="shared" si="6"/>
        <v>0</v>
      </c>
      <c r="AO29" t="b">
        <f t="shared" si="7"/>
        <v>0</v>
      </c>
      <c r="AP29" s="21"/>
      <c r="AQ29" t="b">
        <f t="shared" si="8"/>
        <v>1</v>
      </c>
      <c r="AR29" s="21" t="b">
        <v>0</v>
      </c>
      <c r="AS29" t="b">
        <f t="shared" si="9"/>
        <v>1</v>
      </c>
      <c r="AT29" s="21"/>
      <c r="AU29" t="b">
        <f t="shared" si="10"/>
        <v>0</v>
      </c>
      <c r="AV29" t="b">
        <f t="shared" si="11"/>
        <v>1</v>
      </c>
      <c r="AW29" t="b">
        <f t="shared" si="12"/>
        <v>0</v>
      </c>
      <c r="AX29" t="b">
        <f t="shared" si="13"/>
        <v>0</v>
      </c>
      <c r="AY29" t="b">
        <f t="shared" si="14"/>
        <v>0</v>
      </c>
      <c r="AZ29" s="21"/>
      <c r="BA29" t="b">
        <f t="shared" si="15"/>
        <v>1</v>
      </c>
      <c r="BB29" s="21" t="b">
        <v>0</v>
      </c>
      <c r="BC29" t="b">
        <f t="shared" si="16"/>
        <v>1</v>
      </c>
      <c r="BD29" s="21"/>
      <c r="BE29" s="21"/>
      <c r="BF29" s="21"/>
      <c r="BG29" s="21"/>
    </row>
    <row r="30" spans="1:59" s="14" customFormat="1" ht="12.75">
      <c r="A30" s="1"/>
      <c r="B30" s="1">
        <v>119</v>
      </c>
      <c r="C30" s="26" t="s">
        <v>161</v>
      </c>
      <c r="D30" s="2">
        <v>17047</v>
      </c>
      <c r="E30" s="17"/>
      <c r="F30" s="2">
        <v>39028</v>
      </c>
      <c r="G30" s="16"/>
      <c r="H30" s="8" t="s">
        <v>118</v>
      </c>
      <c r="I30" s="8"/>
      <c r="J30" s="8"/>
      <c r="K30" s="18">
        <v>-11.25</v>
      </c>
      <c r="L30" s="18">
        <v>-2</v>
      </c>
      <c r="M30" s="17">
        <v>90</v>
      </c>
      <c r="N30" s="18"/>
      <c r="O30" s="18"/>
      <c r="P30" s="8"/>
      <c r="Q30" s="8"/>
      <c r="R30" s="8"/>
      <c r="S30" s="8"/>
      <c r="T30" s="19"/>
      <c r="U30" s="21">
        <v>443</v>
      </c>
      <c r="V30" s="21">
        <v>539</v>
      </c>
      <c r="W30" s="21">
        <v>438</v>
      </c>
      <c r="X30" t="s">
        <v>120</v>
      </c>
      <c r="Y30" s="24">
        <v>498</v>
      </c>
      <c r="Z30" s="24">
        <v>496</v>
      </c>
      <c r="AA30" s="24">
        <v>492</v>
      </c>
      <c r="AB30" s="24">
        <v>495</v>
      </c>
      <c r="AC30"/>
      <c r="AD30" s="28">
        <v>438</v>
      </c>
      <c r="AE30" s="28" t="s">
        <v>120</v>
      </c>
      <c r="AF30" s="27">
        <f t="shared" si="0"/>
        <v>2</v>
      </c>
      <c r="AG30" s="28">
        <f t="shared" si="1"/>
        <v>-3</v>
      </c>
      <c r="AH30" s="28">
        <f>W30-V30</f>
        <v>-101</v>
      </c>
      <c r="AI30" s="21"/>
      <c r="AJ30" s="21"/>
      <c r="AK30" s="30" t="b">
        <f t="shared" si="3"/>
        <v>1</v>
      </c>
      <c r="AL30" t="b">
        <f t="shared" si="4"/>
        <v>1</v>
      </c>
      <c r="AM30" t="b">
        <f t="shared" si="5"/>
        <v>0</v>
      </c>
      <c r="AN30" t="b">
        <f t="shared" si="6"/>
        <v>0</v>
      </c>
      <c r="AO30" t="b">
        <f t="shared" si="7"/>
        <v>0</v>
      </c>
      <c r="AP30" s="21"/>
      <c r="AQ30" t="b">
        <f t="shared" si="8"/>
        <v>1</v>
      </c>
      <c r="AR30" t="b">
        <v>1</v>
      </c>
      <c r="AS30" t="b">
        <f t="shared" si="9"/>
        <v>1</v>
      </c>
      <c r="AT30" s="21"/>
      <c r="AU30" t="b">
        <f t="shared" si="10"/>
        <v>1</v>
      </c>
      <c r="AV30" t="b">
        <f t="shared" si="11"/>
        <v>1</v>
      </c>
      <c r="AW30" t="b">
        <f t="shared" si="12"/>
        <v>0</v>
      </c>
      <c r="AX30" t="b">
        <f t="shared" si="13"/>
        <v>0</v>
      </c>
      <c r="AY30" t="b">
        <f t="shared" si="14"/>
        <v>0</v>
      </c>
      <c r="AZ30" s="21"/>
      <c r="BA30" t="b">
        <f t="shared" si="15"/>
        <v>1</v>
      </c>
      <c r="BB30" t="b">
        <v>1</v>
      </c>
      <c r="BC30" t="b">
        <f>OR(AU30:AV30,AX30:AY30)</f>
        <v>1</v>
      </c>
      <c r="BD30" s="21"/>
      <c r="BE30" s="21"/>
      <c r="BF30" s="21"/>
      <c r="BG30" s="21"/>
    </row>
    <row r="31" spans="1:59" s="14" customFormat="1" ht="12.75">
      <c r="A31" s="1"/>
      <c r="B31" s="1">
        <v>119</v>
      </c>
      <c r="C31" s="26" t="s">
        <v>161</v>
      </c>
      <c r="D31" s="2">
        <v>17047</v>
      </c>
      <c r="E31" s="17"/>
      <c r="F31" s="2">
        <v>39028</v>
      </c>
      <c r="G31" s="16"/>
      <c r="H31" s="8" t="s">
        <v>122</v>
      </c>
      <c r="I31" s="8"/>
      <c r="J31" s="8"/>
      <c r="K31" s="18">
        <v>-13.5</v>
      </c>
      <c r="L31" s="18">
        <v>-2.5</v>
      </c>
      <c r="M31" s="17">
        <v>80</v>
      </c>
      <c r="N31" s="18"/>
      <c r="O31" s="18"/>
      <c r="P31" s="8"/>
      <c r="Q31" s="8"/>
      <c r="R31" s="8"/>
      <c r="S31" s="8"/>
      <c r="T31" s="19"/>
      <c r="U31" s="21">
        <v>385</v>
      </c>
      <c r="V31" s="21">
        <v>563</v>
      </c>
      <c r="W31" s="21">
        <v>376</v>
      </c>
      <c r="X31" t="s">
        <v>120</v>
      </c>
      <c r="Y31" s="24">
        <v>461</v>
      </c>
      <c r="Z31" s="24">
        <v>492</v>
      </c>
      <c r="AA31" s="24">
        <v>464</v>
      </c>
      <c r="AB31" s="24">
        <v>489</v>
      </c>
      <c r="AC31"/>
      <c r="AD31" s="28">
        <v>376</v>
      </c>
      <c r="AE31" s="28" t="s">
        <v>120</v>
      </c>
      <c r="AF31" s="27">
        <f t="shared" si="0"/>
        <v>-31</v>
      </c>
      <c r="AG31" s="28">
        <f t="shared" si="1"/>
        <v>-25</v>
      </c>
      <c r="AH31" s="28">
        <f t="shared" si="2"/>
        <v>-187</v>
      </c>
      <c r="AI31" s="21"/>
      <c r="AJ31" s="21"/>
      <c r="AK31" s="30" t="b">
        <f t="shared" si="3"/>
        <v>1</v>
      </c>
      <c r="AL31" t="b">
        <f t="shared" si="4"/>
        <v>1</v>
      </c>
      <c r="AM31" t="b">
        <f t="shared" si="5"/>
        <v>0</v>
      </c>
      <c r="AN31" t="b">
        <f t="shared" si="6"/>
        <v>0</v>
      </c>
      <c r="AO31" t="b">
        <f t="shared" si="7"/>
        <v>0</v>
      </c>
      <c r="AP31" s="21"/>
      <c r="AQ31" t="b">
        <f t="shared" si="8"/>
        <v>1</v>
      </c>
      <c r="AR31" t="b">
        <v>1</v>
      </c>
      <c r="AS31" t="b">
        <f t="shared" si="9"/>
        <v>1</v>
      </c>
      <c r="AT31" s="21"/>
      <c r="AU31" t="b">
        <f t="shared" si="10"/>
        <v>1</v>
      </c>
      <c r="AV31" t="b">
        <f t="shared" si="11"/>
        <v>1</v>
      </c>
      <c r="AW31" t="b">
        <f t="shared" si="12"/>
        <v>0</v>
      </c>
      <c r="AX31" t="b">
        <f t="shared" si="13"/>
        <v>0</v>
      </c>
      <c r="AY31" t="b">
        <f t="shared" si="14"/>
        <v>0</v>
      </c>
      <c r="AZ31" s="21"/>
      <c r="BA31" t="b">
        <f t="shared" si="15"/>
        <v>1</v>
      </c>
      <c r="BB31" t="b">
        <v>1</v>
      </c>
      <c r="BC31" t="b">
        <f t="shared" si="16"/>
        <v>1</v>
      </c>
      <c r="BD31" s="21"/>
      <c r="BE31" s="21"/>
      <c r="BF31" s="21"/>
      <c r="BG31" s="21"/>
    </row>
    <row r="32" spans="2:55" ht="12.75">
      <c r="B32" s="1">
        <v>120</v>
      </c>
      <c r="C32" s="26" t="s">
        <v>162</v>
      </c>
      <c r="D32" s="16">
        <v>23599</v>
      </c>
      <c r="E32" s="17"/>
      <c r="F32" s="16" t="s">
        <v>163</v>
      </c>
      <c r="G32" s="16"/>
      <c r="H32" s="8" t="s">
        <v>118</v>
      </c>
      <c r="I32" s="8"/>
      <c r="J32" s="8"/>
      <c r="K32" s="18">
        <v>-2</v>
      </c>
      <c r="L32" s="18">
        <v>-4</v>
      </c>
      <c r="M32" s="17">
        <v>15</v>
      </c>
      <c r="N32" s="18"/>
      <c r="O32" s="18"/>
      <c r="P32" s="8"/>
      <c r="Q32" s="8"/>
      <c r="R32" s="8"/>
      <c r="S32" s="8"/>
      <c r="T32" s="19"/>
      <c r="U32" s="21">
        <v>513</v>
      </c>
      <c r="V32" s="21">
        <v>590</v>
      </c>
      <c r="W32" s="21">
        <v>508</v>
      </c>
      <c r="X32" t="s">
        <v>120</v>
      </c>
      <c r="Y32" s="24">
        <v>558</v>
      </c>
      <c r="Z32" s="24">
        <v>516</v>
      </c>
      <c r="AA32" s="24">
        <v>554</v>
      </c>
      <c r="AB32" s="24">
        <v>511</v>
      </c>
      <c r="AC32" s="21"/>
      <c r="AD32" s="28">
        <v>508</v>
      </c>
      <c r="AE32" s="28" t="s">
        <v>120</v>
      </c>
      <c r="AF32" s="27">
        <f t="shared" si="0"/>
        <v>42</v>
      </c>
      <c r="AG32" s="28">
        <f t="shared" si="1"/>
        <v>43</v>
      </c>
      <c r="AH32" s="28">
        <f t="shared" si="2"/>
        <v>-82</v>
      </c>
      <c r="AK32" s="30" t="b">
        <f t="shared" si="3"/>
        <v>0</v>
      </c>
      <c r="AL32" t="b">
        <f t="shared" si="4"/>
        <v>0</v>
      </c>
      <c r="AM32" t="b">
        <f t="shared" si="5"/>
        <v>0</v>
      </c>
      <c r="AN32" t="b">
        <f t="shared" si="6"/>
        <v>0</v>
      </c>
      <c r="AO32" t="b">
        <f t="shared" si="7"/>
        <v>0</v>
      </c>
      <c r="AQ32" t="b">
        <f t="shared" si="8"/>
        <v>0</v>
      </c>
      <c r="AR32" s="21" t="b">
        <v>0</v>
      </c>
      <c r="AS32" t="b">
        <f t="shared" si="9"/>
        <v>0</v>
      </c>
      <c r="AU32" t="b">
        <f t="shared" si="10"/>
        <v>0</v>
      </c>
      <c r="AV32" t="b">
        <f t="shared" si="11"/>
        <v>0</v>
      </c>
      <c r="AW32" t="b">
        <f t="shared" si="12"/>
        <v>0</v>
      </c>
      <c r="AX32" t="b">
        <f>AF32&lt;-34.4</f>
        <v>0</v>
      </c>
      <c r="AY32" t="b">
        <f t="shared" si="14"/>
        <v>0</v>
      </c>
      <c r="BA32" t="b">
        <f t="shared" si="15"/>
        <v>0</v>
      </c>
      <c r="BB32" s="21" t="b">
        <v>0</v>
      </c>
      <c r="BC32" t="b">
        <f t="shared" si="16"/>
        <v>0</v>
      </c>
    </row>
    <row r="33" spans="2:55" ht="12.75">
      <c r="B33" s="1">
        <v>120</v>
      </c>
      <c r="C33" s="26" t="s">
        <v>162</v>
      </c>
      <c r="D33" s="16">
        <v>23599</v>
      </c>
      <c r="E33" s="17"/>
      <c r="F33" s="16" t="s">
        <v>163</v>
      </c>
      <c r="G33" s="16"/>
      <c r="H33" s="8" t="s">
        <v>122</v>
      </c>
      <c r="I33" s="8"/>
      <c r="J33" s="8"/>
      <c r="K33" s="18">
        <v>-3.5</v>
      </c>
      <c r="L33" s="18">
        <v>-1</v>
      </c>
      <c r="M33" s="17">
        <v>145</v>
      </c>
      <c r="N33" s="18"/>
      <c r="O33" s="18"/>
      <c r="P33" s="8"/>
      <c r="Q33" s="8"/>
      <c r="R33" s="8"/>
      <c r="S33" s="8"/>
      <c r="T33" s="19"/>
      <c r="U33" s="21">
        <v>421</v>
      </c>
      <c r="V33" s="21">
        <v>515</v>
      </c>
      <c r="W33" s="21">
        <v>417</v>
      </c>
      <c r="X33" t="s">
        <v>120</v>
      </c>
      <c r="Y33" s="24">
        <v>475</v>
      </c>
      <c r="Z33" s="24">
        <v>452</v>
      </c>
      <c r="AA33" s="24">
        <v>478</v>
      </c>
      <c r="AB33" s="24">
        <v>441</v>
      </c>
      <c r="AC33" s="21"/>
      <c r="AD33" s="28">
        <v>417</v>
      </c>
      <c r="AE33" s="28" t="s">
        <v>120</v>
      </c>
      <c r="AF33" s="27">
        <f t="shared" si="0"/>
        <v>23</v>
      </c>
      <c r="AG33" s="28">
        <f t="shared" si="1"/>
        <v>37</v>
      </c>
      <c r="AH33" s="28">
        <f t="shared" si="2"/>
        <v>-98</v>
      </c>
      <c r="AK33" s="30" t="b">
        <f t="shared" si="3"/>
        <v>0</v>
      </c>
      <c r="AL33" t="b">
        <f t="shared" si="4"/>
        <v>1</v>
      </c>
      <c r="AM33" t="b">
        <f t="shared" si="5"/>
        <v>0</v>
      </c>
      <c r="AN33" t="b">
        <f t="shared" si="6"/>
        <v>0</v>
      </c>
      <c r="AO33" t="b">
        <f t="shared" si="7"/>
        <v>0</v>
      </c>
      <c r="AQ33" t="b">
        <f t="shared" si="8"/>
        <v>1</v>
      </c>
      <c r="AR33" s="21" t="b">
        <v>0</v>
      </c>
      <c r="AS33" t="b">
        <f>OR(AK33:AL33,AN33:AO33)</f>
        <v>1</v>
      </c>
      <c r="AU33" t="b">
        <f t="shared" si="10"/>
        <v>1</v>
      </c>
      <c r="AV33" t="b">
        <f t="shared" si="11"/>
        <v>1</v>
      </c>
      <c r="AW33" t="b">
        <f t="shared" si="12"/>
        <v>0</v>
      </c>
      <c r="AX33" t="b">
        <f t="shared" si="13"/>
        <v>0</v>
      </c>
      <c r="AY33" t="b">
        <f t="shared" si="14"/>
        <v>0</v>
      </c>
      <c r="BA33" t="b">
        <f t="shared" si="15"/>
        <v>1</v>
      </c>
      <c r="BB33" t="b">
        <v>1</v>
      </c>
      <c r="BC33" t="b">
        <f t="shared" si="16"/>
        <v>1</v>
      </c>
    </row>
    <row r="34" spans="2:55" ht="12.75">
      <c r="B34" s="1">
        <v>121</v>
      </c>
      <c r="C34" s="26" t="s">
        <v>164</v>
      </c>
      <c r="D34" s="16" t="s">
        <v>165</v>
      </c>
      <c r="E34" s="17"/>
      <c r="F34" s="16">
        <v>38841</v>
      </c>
      <c r="G34" s="16"/>
      <c r="H34" s="8" t="s">
        <v>118</v>
      </c>
      <c r="I34" s="8"/>
      <c r="J34" s="8"/>
      <c r="K34" s="18">
        <v>-3</v>
      </c>
      <c r="L34" s="18">
        <v>-3.5</v>
      </c>
      <c r="M34" s="17">
        <v>30</v>
      </c>
      <c r="N34" s="18"/>
      <c r="O34" s="18"/>
      <c r="P34" s="8"/>
      <c r="Q34" s="8"/>
      <c r="R34" s="8"/>
      <c r="S34" s="8"/>
      <c r="T34" s="19"/>
      <c r="U34" s="21">
        <v>486</v>
      </c>
      <c r="V34" s="21">
        <v>575</v>
      </c>
      <c r="W34" s="21">
        <v>478</v>
      </c>
      <c r="X34" t="s">
        <v>120</v>
      </c>
      <c r="Y34" s="24">
        <v>528</v>
      </c>
      <c r="Z34" s="24">
        <v>544</v>
      </c>
      <c r="AA34" s="24">
        <v>507</v>
      </c>
      <c r="AB34" s="24">
        <v>543</v>
      </c>
      <c r="AC34" s="21"/>
      <c r="AD34" s="28">
        <v>478</v>
      </c>
      <c r="AE34" s="28" t="s">
        <v>120</v>
      </c>
      <c r="AF34" s="27">
        <f aca="true" t="shared" si="17" ref="AF34:AF54">Y34-Z34</f>
        <v>-16</v>
      </c>
      <c r="AG34" s="28">
        <f aca="true" t="shared" si="18" ref="AG34:AG54">AA34-AB34</f>
        <v>-36</v>
      </c>
      <c r="AH34" s="28">
        <f t="shared" si="2"/>
        <v>-97</v>
      </c>
      <c r="AK34" s="30" t="b">
        <f t="shared" si="3"/>
        <v>0</v>
      </c>
      <c r="AL34" t="b">
        <f t="shared" si="4"/>
        <v>0</v>
      </c>
      <c r="AM34" t="b">
        <f t="shared" si="5"/>
        <v>0</v>
      </c>
      <c r="AN34" t="b">
        <f t="shared" si="6"/>
        <v>0</v>
      </c>
      <c r="AO34" t="b">
        <f t="shared" si="7"/>
        <v>0</v>
      </c>
      <c r="AQ34" t="b">
        <f t="shared" si="8"/>
        <v>0</v>
      </c>
      <c r="AR34" s="21" t="b">
        <v>0</v>
      </c>
      <c r="AS34" t="b">
        <f t="shared" si="9"/>
        <v>0</v>
      </c>
      <c r="AU34" t="b">
        <f t="shared" si="10"/>
        <v>1</v>
      </c>
      <c r="AV34" t="b">
        <f t="shared" si="11"/>
        <v>1</v>
      </c>
      <c r="AW34" t="b">
        <f t="shared" si="12"/>
        <v>0</v>
      </c>
      <c r="AX34" t="b">
        <f t="shared" si="13"/>
        <v>0</v>
      </c>
      <c r="AY34" t="b">
        <f t="shared" si="14"/>
        <v>0</v>
      </c>
      <c r="BA34" t="b">
        <f t="shared" si="15"/>
        <v>1</v>
      </c>
      <c r="BB34" t="b">
        <v>1</v>
      </c>
      <c r="BC34" t="b">
        <f t="shared" si="16"/>
        <v>1</v>
      </c>
    </row>
    <row r="35" spans="2:55" ht="12.75">
      <c r="B35" s="1">
        <v>121</v>
      </c>
      <c r="C35" s="26" t="s">
        <v>164</v>
      </c>
      <c r="D35" s="16" t="s">
        <v>165</v>
      </c>
      <c r="E35" s="17"/>
      <c r="F35" s="16">
        <v>38841</v>
      </c>
      <c r="G35" s="16"/>
      <c r="H35" s="8" t="s">
        <v>122</v>
      </c>
      <c r="I35" s="8"/>
      <c r="J35" s="8"/>
      <c r="K35" s="18">
        <v>-2.75</v>
      </c>
      <c r="L35" s="18">
        <v>-0.75</v>
      </c>
      <c r="M35" s="17">
        <v>100</v>
      </c>
      <c r="N35" s="18"/>
      <c r="O35" s="18"/>
      <c r="P35" s="8"/>
      <c r="Q35" s="8"/>
      <c r="R35" s="8"/>
      <c r="S35" s="8"/>
      <c r="T35" s="19"/>
      <c r="U35" s="21">
        <v>516</v>
      </c>
      <c r="V35" s="21">
        <v>590</v>
      </c>
      <c r="W35" s="21">
        <v>510</v>
      </c>
      <c r="X35" s="21" t="s">
        <v>119</v>
      </c>
      <c r="Y35" s="24">
        <v>534</v>
      </c>
      <c r="Z35" s="24">
        <v>546</v>
      </c>
      <c r="AA35" s="24">
        <v>517</v>
      </c>
      <c r="AB35" s="24">
        <v>560</v>
      </c>
      <c r="AC35" s="21"/>
      <c r="AD35" s="28">
        <v>510</v>
      </c>
      <c r="AE35" s="28" t="s">
        <v>119</v>
      </c>
      <c r="AF35" s="27">
        <f t="shared" si="17"/>
        <v>-12</v>
      </c>
      <c r="AG35" s="28">
        <f t="shared" si="18"/>
        <v>-43</v>
      </c>
      <c r="AH35" s="28">
        <f t="shared" si="2"/>
        <v>-80</v>
      </c>
      <c r="AK35" s="30" t="b">
        <f t="shared" si="3"/>
        <v>0</v>
      </c>
      <c r="AL35" t="b">
        <f t="shared" si="4"/>
        <v>0</v>
      </c>
      <c r="AM35" t="b">
        <f t="shared" si="5"/>
        <v>1</v>
      </c>
      <c r="AN35" t="b">
        <f t="shared" si="6"/>
        <v>0</v>
      </c>
      <c r="AO35" t="b">
        <f t="shared" si="7"/>
        <v>0</v>
      </c>
      <c r="AQ35" t="b">
        <f t="shared" si="8"/>
        <v>1</v>
      </c>
      <c r="AR35" s="21" t="b">
        <v>0</v>
      </c>
      <c r="AS35" t="b">
        <f t="shared" si="9"/>
        <v>0</v>
      </c>
      <c r="AU35" t="b">
        <f t="shared" si="10"/>
        <v>0</v>
      </c>
      <c r="AV35" t="b">
        <f t="shared" si="11"/>
        <v>0</v>
      </c>
      <c r="AW35" t="b">
        <f t="shared" si="12"/>
        <v>1</v>
      </c>
      <c r="AX35" t="b">
        <f t="shared" si="13"/>
        <v>0</v>
      </c>
      <c r="AY35" t="b">
        <f t="shared" si="14"/>
        <v>1</v>
      </c>
      <c r="BA35" t="b">
        <f t="shared" si="15"/>
        <v>1</v>
      </c>
      <c r="BB35" t="b">
        <v>1</v>
      </c>
      <c r="BC35" t="b">
        <f t="shared" si="16"/>
        <v>1</v>
      </c>
    </row>
    <row r="36" spans="2:55" ht="12.75">
      <c r="B36" s="1">
        <v>122</v>
      </c>
      <c r="C36" s="26" t="s">
        <v>166</v>
      </c>
      <c r="D36" s="16">
        <v>25509</v>
      </c>
      <c r="E36" s="17"/>
      <c r="F36" s="16" t="s">
        <v>167</v>
      </c>
      <c r="G36" s="16"/>
      <c r="H36" s="8" t="s">
        <v>118</v>
      </c>
      <c r="I36" s="8"/>
      <c r="J36" s="8"/>
      <c r="K36" s="18">
        <v>-1.5</v>
      </c>
      <c r="L36" s="18">
        <v>-1.75</v>
      </c>
      <c r="M36" s="17">
        <v>100</v>
      </c>
      <c r="N36" s="18"/>
      <c r="O36" s="18"/>
      <c r="P36" s="8"/>
      <c r="Q36" s="8"/>
      <c r="R36" s="8"/>
      <c r="S36" s="8"/>
      <c r="T36" s="19"/>
      <c r="U36" s="21">
        <v>458</v>
      </c>
      <c r="V36" s="21">
        <v>536</v>
      </c>
      <c r="W36" s="21">
        <v>452</v>
      </c>
      <c r="X36" t="s">
        <v>120</v>
      </c>
      <c r="Y36" s="24">
        <v>485</v>
      </c>
      <c r="Z36" s="24">
        <v>508</v>
      </c>
      <c r="AA36" s="24">
        <v>492</v>
      </c>
      <c r="AB36" s="24">
        <v>509</v>
      </c>
      <c r="AD36" s="28">
        <v>452</v>
      </c>
      <c r="AE36" s="28" t="s">
        <v>120</v>
      </c>
      <c r="AF36" s="27">
        <f t="shared" si="17"/>
        <v>-23</v>
      </c>
      <c r="AG36" s="28">
        <f t="shared" si="18"/>
        <v>-17</v>
      </c>
      <c r="AH36" s="28">
        <f t="shared" si="2"/>
        <v>-84</v>
      </c>
      <c r="AK36" s="30" t="b">
        <f t="shared" si="3"/>
        <v>0</v>
      </c>
      <c r="AL36" t="b">
        <f t="shared" si="4"/>
        <v>1</v>
      </c>
      <c r="AM36" t="b">
        <f t="shared" si="5"/>
        <v>0</v>
      </c>
      <c r="AN36" t="b">
        <f t="shared" si="6"/>
        <v>0</v>
      </c>
      <c r="AO36" t="b">
        <f t="shared" si="7"/>
        <v>0</v>
      </c>
      <c r="AQ36" t="b">
        <f t="shared" si="8"/>
        <v>1</v>
      </c>
      <c r="AR36" s="21" t="b">
        <v>0</v>
      </c>
      <c r="AS36" t="b">
        <f t="shared" si="9"/>
        <v>1</v>
      </c>
      <c r="AU36" t="b">
        <f>AH36&lt;-89.2</f>
        <v>0</v>
      </c>
      <c r="AV36" t="b">
        <f t="shared" si="11"/>
        <v>1</v>
      </c>
      <c r="AW36" t="b">
        <f t="shared" si="12"/>
        <v>0</v>
      </c>
      <c r="AX36" t="b">
        <f t="shared" si="13"/>
        <v>0</v>
      </c>
      <c r="AY36" t="b">
        <f>AG36&lt;-36.9</f>
        <v>0</v>
      </c>
      <c r="BA36" t="b">
        <f t="shared" si="15"/>
        <v>1</v>
      </c>
      <c r="BB36" s="21" t="b">
        <v>0</v>
      </c>
      <c r="BC36" t="b">
        <f t="shared" si="16"/>
        <v>1</v>
      </c>
    </row>
    <row r="37" spans="2:55" ht="12.75">
      <c r="B37" s="1">
        <v>123</v>
      </c>
      <c r="C37" s="26" t="s">
        <v>168</v>
      </c>
      <c r="D37" s="16" t="s">
        <v>169</v>
      </c>
      <c r="E37" s="17"/>
      <c r="F37" s="16" t="s">
        <v>133</v>
      </c>
      <c r="G37" s="16"/>
      <c r="H37" s="8" t="s">
        <v>118</v>
      </c>
      <c r="I37" s="8"/>
      <c r="J37" s="8"/>
      <c r="K37" s="18">
        <v>0</v>
      </c>
      <c r="L37" s="18">
        <v>-1</v>
      </c>
      <c r="M37" s="17">
        <v>150</v>
      </c>
      <c r="N37" s="18"/>
      <c r="O37" s="18"/>
      <c r="P37" s="8"/>
      <c r="Q37" s="8"/>
      <c r="R37" s="8"/>
      <c r="S37" s="8"/>
      <c r="T37" s="19"/>
      <c r="U37" s="21">
        <v>470</v>
      </c>
      <c r="V37" s="21">
        <v>524</v>
      </c>
      <c r="W37" s="21">
        <v>462</v>
      </c>
      <c r="X37" s="21" t="s">
        <v>119</v>
      </c>
      <c r="Y37" s="24">
        <v>467</v>
      </c>
      <c r="Z37" s="24">
        <v>503</v>
      </c>
      <c r="AA37" s="24">
        <v>469</v>
      </c>
      <c r="AB37" s="24">
        <v>502</v>
      </c>
      <c r="AD37" s="28">
        <v>462</v>
      </c>
      <c r="AE37" s="28" t="s">
        <v>119</v>
      </c>
      <c r="AF37" s="27">
        <f t="shared" si="17"/>
        <v>-36</v>
      </c>
      <c r="AG37" s="28">
        <f t="shared" si="18"/>
        <v>-33</v>
      </c>
      <c r="AH37" s="28">
        <f t="shared" si="2"/>
        <v>-62</v>
      </c>
      <c r="AK37" s="30" t="b">
        <f t="shared" si="3"/>
        <v>0</v>
      </c>
      <c r="AL37" t="b">
        <f t="shared" si="4"/>
        <v>1</v>
      </c>
      <c r="AM37" t="b">
        <f t="shared" si="5"/>
        <v>1</v>
      </c>
      <c r="AN37" t="b">
        <f t="shared" si="6"/>
        <v>0</v>
      </c>
      <c r="AO37" t="b">
        <f t="shared" si="7"/>
        <v>0</v>
      </c>
      <c r="AQ37" t="b">
        <f t="shared" si="8"/>
        <v>1</v>
      </c>
      <c r="AR37" t="b">
        <v>1</v>
      </c>
      <c r="AS37" t="b">
        <f t="shared" si="9"/>
        <v>1</v>
      </c>
      <c r="AU37" t="b">
        <f t="shared" si="10"/>
        <v>0</v>
      </c>
      <c r="AV37" t="b">
        <f t="shared" si="11"/>
        <v>1</v>
      </c>
      <c r="AW37" t="b">
        <f t="shared" si="12"/>
        <v>1</v>
      </c>
      <c r="AX37" t="b">
        <f t="shared" si="13"/>
        <v>1</v>
      </c>
      <c r="AY37" t="b">
        <f t="shared" si="14"/>
        <v>0</v>
      </c>
      <c r="BA37" t="b">
        <f t="shared" si="15"/>
        <v>1</v>
      </c>
      <c r="BB37" t="b">
        <v>1</v>
      </c>
      <c r="BC37" t="b">
        <f t="shared" si="16"/>
        <v>1</v>
      </c>
    </row>
    <row r="38" spans="2:55" ht="12.75">
      <c r="B38" s="1">
        <v>123</v>
      </c>
      <c r="C38" s="26" t="s">
        <v>168</v>
      </c>
      <c r="D38" s="16" t="s">
        <v>169</v>
      </c>
      <c r="E38" s="17"/>
      <c r="F38" s="16" t="s">
        <v>133</v>
      </c>
      <c r="G38" s="16"/>
      <c r="H38" s="8" t="s">
        <v>122</v>
      </c>
      <c r="I38" s="8"/>
      <c r="J38" s="8"/>
      <c r="K38" s="18">
        <v>0</v>
      </c>
      <c r="L38" s="18">
        <v>-3.25</v>
      </c>
      <c r="M38" s="17">
        <v>110</v>
      </c>
      <c r="N38" s="18"/>
      <c r="O38" s="18"/>
      <c r="P38" s="8"/>
      <c r="Q38" s="8"/>
      <c r="R38" s="8"/>
      <c r="S38" s="8"/>
      <c r="T38" s="19"/>
      <c r="U38" s="21">
        <v>482</v>
      </c>
      <c r="V38" s="21">
        <v>538</v>
      </c>
      <c r="W38" s="21">
        <v>472</v>
      </c>
      <c r="X38" s="21" t="s">
        <v>119</v>
      </c>
      <c r="Y38" s="24">
        <v>477</v>
      </c>
      <c r="Z38" s="24">
        <v>516</v>
      </c>
      <c r="AA38" s="24">
        <v>478</v>
      </c>
      <c r="AB38" s="24">
        <v>517</v>
      </c>
      <c r="AD38" s="28">
        <v>472</v>
      </c>
      <c r="AE38" s="28" t="s">
        <v>119</v>
      </c>
      <c r="AF38" s="27">
        <f t="shared" si="17"/>
        <v>-39</v>
      </c>
      <c r="AG38" s="28">
        <f t="shared" si="18"/>
        <v>-39</v>
      </c>
      <c r="AH38" s="28">
        <f t="shared" si="2"/>
        <v>-66</v>
      </c>
      <c r="AK38" s="30" t="b">
        <f t="shared" si="3"/>
        <v>0</v>
      </c>
      <c r="AL38" t="b">
        <f t="shared" si="4"/>
        <v>0</v>
      </c>
      <c r="AM38" t="b">
        <f t="shared" si="5"/>
        <v>1</v>
      </c>
      <c r="AN38" t="b">
        <f t="shared" si="6"/>
        <v>0</v>
      </c>
      <c r="AO38" t="b">
        <f t="shared" si="7"/>
        <v>0</v>
      </c>
      <c r="AQ38" t="b">
        <f t="shared" si="8"/>
        <v>1</v>
      </c>
      <c r="AR38" s="21" t="b">
        <v>0</v>
      </c>
      <c r="AS38" t="b">
        <f t="shared" si="9"/>
        <v>0</v>
      </c>
      <c r="AU38" t="b">
        <f t="shared" si="10"/>
        <v>0</v>
      </c>
      <c r="AV38" t="b">
        <f>AD38&lt;490.1</f>
        <v>1</v>
      </c>
      <c r="AW38" t="b">
        <f t="shared" si="12"/>
        <v>1</v>
      </c>
      <c r="AX38" t="b">
        <f t="shared" si="13"/>
        <v>1</v>
      </c>
      <c r="AY38" t="b">
        <f t="shared" si="14"/>
        <v>1</v>
      </c>
      <c r="BA38" t="b">
        <f t="shared" si="15"/>
        <v>1</v>
      </c>
      <c r="BB38" t="b">
        <v>1</v>
      </c>
      <c r="BC38" t="b">
        <f t="shared" si="16"/>
        <v>1</v>
      </c>
    </row>
    <row r="39" spans="2:55" ht="12.75">
      <c r="B39" s="1">
        <v>124</v>
      </c>
      <c r="C39" s="26" t="s">
        <v>170</v>
      </c>
      <c r="D39" s="16" t="s">
        <v>171</v>
      </c>
      <c r="E39" s="17"/>
      <c r="F39" s="16">
        <v>38994</v>
      </c>
      <c r="G39" s="16"/>
      <c r="H39" s="8" t="s">
        <v>118</v>
      </c>
      <c r="I39" s="8"/>
      <c r="J39" s="8"/>
      <c r="K39" s="18">
        <v>-1.5</v>
      </c>
      <c r="L39" s="18">
        <v>-6</v>
      </c>
      <c r="M39" s="17">
        <v>20</v>
      </c>
      <c r="N39" s="18"/>
      <c r="O39" s="18"/>
      <c r="P39" s="8"/>
      <c r="Q39" s="8"/>
      <c r="R39" s="8"/>
      <c r="S39" s="8"/>
      <c r="T39" s="19"/>
      <c r="U39" s="21">
        <v>462</v>
      </c>
      <c r="V39" s="21">
        <v>534</v>
      </c>
      <c r="W39" s="21">
        <v>457</v>
      </c>
      <c r="X39" t="s">
        <v>120</v>
      </c>
      <c r="Y39" s="24">
        <v>492</v>
      </c>
      <c r="Z39" s="24">
        <v>506</v>
      </c>
      <c r="AA39" s="24">
        <v>477</v>
      </c>
      <c r="AB39" s="24">
        <v>504</v>
      </c>
      <c r="AD39" s="28">
        <v>457</v>
      </c>
      <c r="AE39" s="28" t="s">
        <v>120</v>
      </c>
      <c r="AF39" s="27">
        <f t="shared" si="17"/>
        <v>-14</v>
      </c>
      <c r="AG39" s="28">
        <f t="shared" si="18"/>
        <v>-27</v>
      </c>
      <c r="AH39" s="28">
        <f t="shared" si="2"/>
        <v>-77</v>
      </c>
      <c r="AK39" s="30" t="b">
        <f t="shared" si="3"/>
        <v>0</v>
      </c>
      <c r="AL39" t="b">
        <f>AD39&lt;468.2</f>
        <v>1</v>
      </c>
      <c r="AM39" t="b">
        <f t="shared" si="5"/>
        <v>0</v>
      </c>
      <c r="AN39" t="b">
        <f t="shared" si="6"/>
        <v>0</v>
      </c>
      <c r="AO39" t="b">
        <f t="shared" si="7"/>
        <v>0</v>
      </c>
      <c r="AQ39" t="b">
        <f t="shared" si="8"/>
        <v>1</v>
      </c>
      <c r="AR39" s="21" t="b">
        <v>0</v>
      </c>
      <c r="AS39" t="b">
        <f t="shared" si="9"/>
        <v>1</v>
      </c>
      <c r="AU39" t="b">
        <f t="shared" si="10"/>
        <v>0</v>
      </c>
      <c r="AV39" t="b">
        <f t="shared" si="11"/>
        <v>1</v>
      </c>
      <c r="AW39" t="b">
        <f t="shared" si="12"/>
        <v>0</v>
      </c>
      <c r="AX39" t="b">
        <f t="shared" si="13"/>
        <v>0</v>
      </c>
      <c r="AY39" t="b">
        <f t="shared" si="14"/>
        <v>0</v>
      </c>
      <c r="BA39" t="b">
        <f t="shared" si="15"/>
        <v>1</v>
      </c>
      <c r="BB39" s="21" t="b">
        <v>0</v>
      </c>
      <c r="BC39" t="b">
        <f t="shared" si="16"/>
        <v>1</v>
      </c>
    </row>
    <row r="40" spans="2:55" ht="12.75">
      <c r="B40" s="1">
        <v>124</v>
      </c>
      <c r="C40" s="26" t="s">
        <v>170</v>
      </c>
      <c r="D40" s="16" t="s">
        <v>171</v>
      </c>
      <c r="E40" s="17"/>
      <c r="F40" s="16">
        <v>38994</v>
      </c>
      <c r="G40" s="16"/>
      <c r="H40" s="8" t="s">
        <v>122</v>
      </c>
      <c r="I40" s="8"/>
      <c r="K40" s="3">
        <v>-1</v>
      </c>
      <c r="L40" s="3">
        <v>-4.25</v>
      </c>
      <c r="M40" s="4">
        <v>150</v>
      </c>
      <c r="N40" s="18"/>
      <c r="O40" s="18"/>
      <c r="P40" s="8"/>
      <c r="Q40" s="8"/>
      <c r="R40" s="8"/>
      <c r="S40" s="8"/>
      <c r="T40" s="19"/>
      <c r="U40" s="21">
        <v>462</v>
      </c>
      <c r="V40" s="21">
        <v>534</v>
      </c>
      <c r="W40" s="21">
        <v>456</v>
      </c>
      <c r="X40" t="s">
        <v>120</v>
      </c>
      <c r="Y40" s="24">
        <v>497</v>
      </c>
      <c r="Z40" s="24">
        <v>503</v>
      </c>
      <c r="AA40" s="24">
        <v>488</v>
      </c>
      <c r="AB40" s="24">
        <v>508</v>
      </c>
      <c r="AD40" s="28">
        <v>456</v>
      </c>
      <c r="AE40" s="28" t="s">
        <v>120</v>
      </c>
      <c r="AF40" s="27">
        <f t="shared" si="17"/>
        <v>-6</v>
      </c>
      <c r="AG40" s="28">
        <f t="shared" si="18"/>
        <v>-20</v>
      </c>
      <c r="AH40" s="28">
        <f t="shared" si="2"/>
        <v>-78</v>
      </c>
      <c r="AK40" s="30" t="b">
        <f t="shared" si="3"/>
        <v>0</v>
      </c>
      <c r="AL40" t="b">
        <f t="shared" si="4"/>
        <v>1</v>
      </c>
      <c r="AM40" t="b">
        <f t="shared" si="5"/>
        <v>0</v>
      </c>
      <c r="AN40" t="b">
        <f>AF40&lt;-45.2</f>
        <v>0</v>
      </c>
      <c r="AO40" t="b">
        <f t="shared" si="7"/>
        <v>0</v>
      </c>
      <c r="AQ40" t="b">
        <f t="shared" si="8"/>
        <v>1</v>
      </c>
      <c r="AR40" s="21" t="b">
        <v>0</v>
      </c>
      <c r="AS40" t="b">
        <f t="shared" si="9"/>
        <v>1</v>
      </c>
      <c r="AU40" t="b">
        <f t="shared" si="10"/>
        <v>0</v>
      </c>
      <c r="AV40" t="b">
        <f t="shared" si="11"/>
        <v>1</v>
      </c>
      <c r="AW40" t="b">
        <f t="shared" si="12"/>
        <v>0</v>
      </c>
      <c r="AX40" t="b">
        <f t="shared" si="13"/>
        <v>0</v>
      </c>
      <c r="AY40" t="b">
        <f t="shared" si="14"/>
        <v>0</v>
      </c>
      <c r="BA40" t="b">
        <f t="shared" si="15"/>
        <v>1</v>
      </c>
      <c r="BB40" s="21" t="b">
        <v>0</v>
      </c>
      <c r="BC40" t="b">
        <f t="shared" si="16"/>
        <v>1</v>
      </c>
    </row>
    <row r="41" spans="2:55" ht="12.75">
      <c r="B41" s="1">
        <v>125</v>
      </c>
      <c r="C41" s="26" t="s">
        <v>172</v>
      </c>
      <c r="D41" s="16" t="s">
        <v>173</v>
      </c>
      <c r="E41" s="17"/>
      <c r="F41" s="16" t="s">
        <v>131</v>
      </c>
      <c r="G41" s="16"/>
      <c r="H41" s="8" t="s">
        <v>122</v>
      </c>
      <c r="I41" s="8"/>
      <c r="J41" s="8"/>
      <c r="K41" s="18">
        <v>3.25</v>
      </c>
      <c r="L41" s="18">
        <v>-0.5</v>
      </c>
      <c r="M41" s="17">
        <v>160</v>
      </c>
      <c r="N41" s="18"/>
      <c r="O41" s="18"/>
      <c r="P41" s="8"/>
      <c r="Q41" s="8"/>
      <c r="R41" s="8"/>
      <c r="S41" s="8"/>
      <c r="T41" s="19"/>
      <c r="U41" s="21">
        <v>621</v>
      </c>
      <c r="V41" s="21">
        <v>752</v>
      </c>
      <c r="W41" s="21">
        <v>615</v>
      </c>
      <c r="X41" s="21" t="s">
        <v>119</v>
      </c>
      <c r="Y41" s="24">
        <v>638</v>
      </c>
      <c r="Z41" s="24">
        <v>685</v>
      </c>
      <c r="AA41" s="24">
        <v>622</v>
      </c>
      <c r="AB41" s="24">
        <v>680</v>
      </c>
      <c r="AD41" s="28">
        <v>615</v>
      </c>
      <c r="AE41" s="28" t="s">
        <v>119</v>
      </c>
      <c r="AF41" s="27">
        <f t="shared" si="17"/>
        <v>-47</v>
      </c>
      <c r="AG41" s="28">
        <f t="shared" si="18"/>
        <v>-58</v>
      </c>
      <c r="AH41" s="28">
        <f t="shared" si="2"/>
        <v>-137</v>
      </c>
      <c r="AK41" s="30" t="b">
        <f t="shared" si="3"/>
        <v>1</v>
      </c>
      <c r="AL41" t="b">
        <f t="shared" si="4"/>
        <v>0</v>
      </c>
      <c r="AM41" t="b">
        <f t="shared" si="5"/>
        <v>1</v>
      </c>
      <c r="AN41" t="b">
        <f>AF41&lt;-45.2</f>
        <v>1</v>
      </c>
      <c r="AO41" t="b">
        <f t="shared" si="7"/>
        <v>1</v>
      </c>
      <c r="AQ41" t="b">
        <f t="shared" si="8"/>
        <v>1</v>
      </c>
      <c r="AR41" t="b">
        <v>1</v>
      </c>
      <c r="AS41" t="b">
        <f t="shared" si="9"/>
        <v>1</v>
      </c>
      <c r="AU41" t="b">
        <f t="shared" si="10"/>
        <v>1</v>
      </c>
      <c r="AV41" t="b">
        <f t="shared" si="11"/>
        <v>0</v>
      </c>
      <c r="AW41" t="b">
        <f t="shared" si="12"/>
        <v>1</v>
      </c>
      <c r="AX41" t="b">
        <f t="shared" si="13"/>
        <v>1</v>
      </c>
      <c r="AY41" t="b">
        <f t="shared" si="14"/>
        <v>1</v>
      </c>
      <c r="BA41" t="b">
        <f t="shared" si="15"/>
        <v>1</v>
      </c>
      <c r="BB41" t="b">
        <v>1</v>
      </c>
      <c r="BC41" t="b">
        <f t="shared" si="16"/>
        <v>1</v>
      </c>
    </row>
    <row r="42" spans="2:55" ht="12.75">
      <c r="B42" s="1">
        <v>126</v>
      </c>
      <c r="C42" s="20" t="s">
        <v>174</v>
      </c>
      <c r="D42" s="16">
        <v>32269</v>
      </c>
      <c r="E42" s="17"/>
      <c r="F42" s="16">
        <v>38997</v>
      </c>
      <c r="G42" s="16"/>
      <c r="H42" s="8" t="s">
        <v>118</v>
      </c>
      <c r="I42" s="8"/>
      <c r="J42" s="8"/>
      <c r="K42" s="18">
        <v>2</v>
      </c>
      <c r="L42" s="18">
        <v>-3</v>
      </c>
      <c r="M42" s="17">
        <v>55</v>
      </c>
      <c r="N42" s="18"/>
      <c r="O42" s="18"/>
      <c r="P42" s="8"/>
      <c r="Q42" s="8"/>
      <c r="R42" s="8"/>
      <c r="S42" s="8"/>
      <c r="T42" s="19"/>
      <c r="U42" s="21">
        <v>455</v>
      </c>
      <c r="V42" s="21">
        <v>573</v>
      </c>
      <c r="W42" s="21">
        <v>450</v>
      </c>
      <c r="X42" t="s">
        <v>120</v>
      </c>
      <c r="Y42" s="24">
        <v>519</v>
      </c>
      <c r="Z42" s="24">
        <v>518</v>
      </c>
      <c r="AA42" s="24">
        <v>521</v>
      </c>
      <c r="AB42" s="24">
        <v>517</v>
      </c>
      <c r="AC42" s="21"/>
      <c r="AD42" s="28">
        <v>450</v>
      </c>
      <c r="AE42" s="28" t="s">
        <v>120</v>
      </c>
      <c r="AF42" s="27">
        <f t="shared" si="17"/>
        <v>1</v>
      </c>
      <c r="AG42" s="28">
        <f t="shared" si="18"/>
        <v>4</v>
      </c>
      <c r="AH42" s="28">
        <f t="shared" si="2"/>
        <v>-123</v>
      </c>
      <c r="AK42" s="30" t="b">
        <f t="shared" si="3"/>
        <v>1</v>
      </c>
      <c r="AL42" t="b">
        <f t="shared" si="4"/>
        <v>1</v>
      </c>
      <c r="AM42" t="b">
        <f t="shared" si="5"/>
        <v>0</v>
      </c>
      <c r="AN42" t="b">
        <f t="shared" si="6"/>
        <v>0</v>
      </c>
      <c r="AO42" t="b">
        <f t="shared" si="7"/>
        <v>0</v>
      </c>
      <c r="AQ42" t="b">
        <f t="shared" si="8"/>
        <v>1</v>
      </c>
      <c r="AR42" t="b">
        <v>1</v>
      </c>
      <c r="AS42" t="b">
        <f t="shared" si="9"/>
        <v>1</v>
      </c>
      <c r="AU42" t="b">
        <f t="shared" si="10"/>
        <v>1</v>
      </c>
      <c r="AV42" t="b">
        <f t="shared" si="11"/>
        <v>1</v>
      </c>
      <c r="AW42" t="b">
        <f t="shared" si="12"/>
        <v>0</v>
      </c>
      <c r="AX42" t="b">
        <f t="shared" si="13"/>
        <v>0</v>
      </c>
      <c r="AY42" t="b">
        <f t="shared" si="14"/>
        <v>0</v>
      </c>
      <c r="BA42" t="b">
        <f>OR(AU42:AY42)</f>
        <v>1</v>
      </c>
      <c r="BB42" t="b">
        <v>1</v>
      </c>
      <c r="BC42" t="b">
        <f t="shared" si="16"/>
        <v>1</v>
      </c>
    </row>
    <row r="43" spans="2:55" ht="12.75">
      <c r="B43" s="1">
        <v>127</v>
      </c>
      <c r="C43" s="20" t="s">
        <v>175</v>
      </c>
      <c r="D43" s="16" t="s">
        <v>176</v>
      </c>
      <c r="E43" s="17"/>
      <c r="F43" s="16">
        <v>38783</v>
      </c>
      <c r="G43" s="16"/>
      <c r="H43" s="8" t="s">
        <v>118</v>
      </c>
      <c r="I43" s="8"/>
      <c r="J43" s="8"/>
      <c r="K43" s="3">
        <v>-3.25</v>
      </c>
      <c r="L43" s="3">
        <v>-7</v>
      </c>
      <c r="M43" s="4">
        <v>85</v>
      </c>
      <c r="P43" s="8"/>
      <c r="Q43" s="8"/>
      <c r="R43" s="8"/>
      <c r="S43" s="8"/>
      <c r="T43" s="19"/>
      <c r="U43" s="21">
        <v>469</v>
      </c>
      <c r="V43" s="21">
        <v>603</v>
      </c>
      <c r="W43" s="21">
        <v>447</v>
      </c>
      <c r="X43" t="s">
        <v>119</v>
      </c>
      <c r="Y43" s="24">
        <v>473</v>
      </c>
      <c r="Z43" s="24">
        <v>576</v>
      </c>
      <c r="AA43" s="24">
        <v>491</v>
      </c>
      <c r="AB43" s="24">
        <v>563</v>
      </c>
      <c r="AC43" s="21"/>
      <c r="AD43" s="28">
        <v>447</v>
      </c>
      <c r="AE43" s="28" t="s">
        <v>119</v>
      </c>
      <c r="AF43" s="27">
        <f t="shared" si="17"/>
        <v>-103</v>
      </c>
      <c r="AG43" s="28">
        <f t="shared" si="18"/>
        <v>-72</v>
      </c>
      <c r="AH43" s="28">
        <f t="shared" si="2"/>
        <v>-156</v>
      </c>
      <c r="AK43" s="30" t="b">
        <f t="shared" si="3"/>
        <v>1</v>
      </c>
      <c r="AL43" t="b">
        <f t="shared" si="4"/>
        <v>1</v>
      </c>
      <c r="AM43" t="b">
        <f t="shared" si="5"/>
        <v>1</v>
      </c>
      <c r="AN43" t="b">
        <f>AF43&lt;-45.2</f>
        <v>1</v>
      </c>
      <c r="AO43" t="b">
        <f t="shared" si="7"/>
        <v>1</v>
      </c>
      <c r="AQ43" t="b">
        <f t="shared" si="8"/>
        <v>1</v>
      </c>
      <c r="AR43" t="b">
        <v>1</v>
      </c>
      <c r="AS43" t="b">
        <f t="shared" si="9"/>
        <v>1</v>
      </c>
      <c r="AU43" t="b">
        <f t="shared" si="10"/>
        <v>1</v>
      </c>
      <c r="AV43" t="b">
        <f t="shared" si="11"/>
        <v>1</v>
      </c>
      <c r="AW43" t="b">
        <f t="shared" si="12"/>
        <v>1</v>
      </c>
      <c r="AX43" t="b">
        <f t="shared" si="13"/>
        <v>1</v>
      </c>
      <c r="AY43" t="b">
        <f t="shared" si="14"/>
        <v>1</v>
      </c>
      <c r="BA43" t="b">
        <f t="shared" si="15"/>
        <v>1</v>
      </c>
      <c r="BB43" t="b">
        <v>1</v>
      </c>
      <c r="BC43" t="b">
        <f t="shared" si="16"/>
        <v>1</v>
      </c>
    </row>
    <row r="44" spans="2:55" ht="12.75">
      <c r="B44" s="1">
        <v>127</v>
      </c>
      <c r="C44" s="20" t="s">
        <v>175</v>
      </c>
      <c r="D44" s="16" t="s">
        <v>176</v>
      </c>
      <c r="E44" s="17"/>
      <c r="F44" s="16">
        <v>38783</v>
      </c>
      <c r="G44" s="16"/>
      <c r="H44" s="8" t="s">
        <v>122</v>
      </c>
      <c r="I44" s="8"/>
      <c r="J44" s="8"/>
      <c r="K44" s="18">
        <v>-2.25</v>
      </c>
      <c r="L44" s="18">
        <v>-1.75</v>
      </c>
      <c r="M44" s="4">
        <v>60</v>
      </c>
      <c r="N44" s="8"/>
      <c r="O44" s="18"/>
      <c r="P44" s="18"/>
      <c r="S44" s="8"/>
      <c r="T44" s="19"/>
      <c r="U44" s="21">
        <v>520</v>
      </c>
      <c r="V44" s="21">
        <v>592</v>
      </c>
      <c r="W44" s="21">
        <v>515</v>
      </c>
      <c r="X44" t="s">
        <v>119</v>
      </c>
      <c r="Y44" s="24">
        <v>522</v>
      </c>
      <c r="Z44" s="24">
        <v>560</v>
      </c>
      <c r="AA44" s="24">
        <v>527</v>
      </c>
      <c r="AB44" s="24">
        <v>559</v>
      </c>
      <c r="AD44" s="28">
        <v>515</v>
      </c>
      <c r="AE44" s="28" t="s">
        <v>119</v>
      </c>
      <c r="AF44" s="27">
        <f t="shared" si="17"/>
        <v>-38</v>
      </c>
      <c r="AG44" s="28">
        <f t="shared" si="18"/>
        <v>-32</v>
      </c>
      <c r="AH44" s="28">
        <f>W44-V44</f>
        <v>-77</v>
      </c>
      <c r="AK44" s="30" t="b">
        <f>AH44&lt;-99.6</f>
        <v>0</v>
      </c>
      <c r="AL44" t="b">
        <f t="shared" si="4"/>
        <v>0</v>
      </c>
      <c r="AM44" t="b">
        <f t="shared" si="5"/>
        <v>1</v>
      </c>
      <c r="AN44" t="b">
        <f t="shared" si="6"/>
        <v>0</v>
      </c>
      <c r="AO44" t="b">
        <f t="shared" si="7"/>
        <v>0</v>
      </c>
      <c r="AQ44" t="b">
        <f t="shared" si="8"/>
        <v>1</v>
      </c>
      <c r="AR44" s="21" t="b">
        <v>0</v>
      </c>
      <c r="AS44" t="b">
        <f t="shared" si="9"/>
        <v>0</v>
      </c>
      <c r="AU44" t="b">
        <f t="shared" si="10"/>
        <v>0</v>
      </c>
      <c r="AV44" t="b">
        <f t="shared" si="11"/>
        <v>0</v>
      </c>
      <c r="AW44" t="b">
        <f>AE44="2-5 mm"</f>
        <v>1</v>
      </c>
      <c r="AX44" t="b">
        <f t="shared" si="13"/>
        <v>1</v>
      </c>
      <c r="AY44" t="b">
        <f t="shared" si="14"/>
        <v>0</v>
      </c>
      <c r="BA44" t="b">
        <f t="shared" si="15"/>
        <v>1</v>
      </c>
      <c r="BB44" t="b">
        <v>1</v>
      </c>
      <c r="BC44" t="b">
        <f t="shared" si="16"/>
        <v>1</v>
      </c>
    </row>
    <row r="45" spans="1:55" s="8" customFormat="1" ht="12.75">
      <c r="A45" s="1"/>
      <c r="B45" s="1">
        <v>128</v>
      </c>
      <c r="C45" s="20" t="s">
        <v>177</v>
      </c>
      <c r="D45" s="16" t="s">
        <v>178</v>
      </c>
      <c r="E45" s="17"/>
      <c r="F45" s="16" t="s">
        <v>179</v>
      </c>
      <c r="G45" s="16"/>
      <c r="H45" s="8" t="s">
        <v>118</v>
      </c>
      <c r="K45" s="18">
        <v>-14.25</v>
      </c>
      <c r="L45" s="18">
        <v>-7</v>
      </c>
      <c r="M45" s="17">
        <v>10</v>
      </c>
      <c r="N45" s="18"/>
      <c r="O45" s="18"/>
      <c r="T45" s="19"/>
      <c r="U45" s="21">
        <v>363</v>
      </c>
      <c r="V45" s="21">
        <v>606</v>
      </c>
      <c r="W45" s="21">
        <v>317</v>
      </c>
      <c r="X45" t="s">
        <v>119</v>
      </c>
      <c r="Y45" s="24">
        <v>399</v>
      </c>
      <c r="Z45" s="24">
        <v>497</v>
      </c>
      <c r="AA45" s="24">
        <v>361</v>
      </c>
      <c r="AB45" s="24">
        <v>538</v>
      </c>
      <c r="AC45"/>
      <c r="AD45" s="28">
        <v>317</v>
      </c>
      <c r="AE45" s="28" t="s">
        <v>119</v>
      </c>
      <c r="AF45" s="27">
        <f t="shared" si="17"/>
        <v>-98</v>
      </c>
      <c r="AG45" s="28">
        <f t="shared" si="18"/>
        <v>-177</v>
      </c>
      <c r="AH45" s="28">
        <f t="shared" si="2"/>
        <v>-289</v>
      </c>
      <c r="AI45" s="21"/>
      <c r="AK45" s="30" t="b">
        <f t="shared" si="3"/>
        <v>1</v>
      </c>
      <c r="AL45" t="b">
        <f t="shared" si="4"/>
        <v>1</v>
      </c>
      <c r="AM45" t="b">
        <f t="shared" si="5"/>
        <v>1</v>
      </c>
      <c r="AN45" t="b">
        <f t="shared" si="6"/>
        <v>1</v>
      </c>
      <c r="AO45" t="b">
        <f t="shared" si="7"/>
        <v>1</v>
      </c>
      <c r="AQ45" t="b">
        <f t="shared" si="8"/>
        <v>1</v>
      </c>
      <c r="AR45" t="b">
        <v>1</v>
      </c>
      <c r="AS45" t="b">
        <f t="shared" si="9"/>
        <v>1</v>
      </c>
      <c r="AU45" t="b">
        <f t="shared" si="10"/>
        <v>1</v>
      </c>
      <c r="AV45" t="b">
        <f t="shared" si="11"/>
        <v>1</v>
      </c>
      <c r="AW45" t="b">
        <f t="shared" si="12"/>
        <v>1</v>
      </c>
      <c r="AX45" t="b">
        <f t="shared" si="13"/>
        <v>1</v>
      </c>
      <c r="AY45" t="b">
        <f t="shared" si="14"/>
        <v>1</v>
      </c>
      <c r="BA45" t="b">
        <f t="shared" si="15"/>
        <v>1</v>
      </c>
      <c r="BB45" t="b">
        <v>1</v>
      </c>
      <c r="BC45" t="b">
        <f t="shared" si="16"/>
        <v>1</v>
      </c>
    </row>
    <row r="46" spans="2:55" ht="12.75">
      <c r="B46" s="1">
        <v>129</v>
      </c>
      <c r="C46" s="26" t="s">
        <v>180</v>
      </c>
      <c r="D46" s="16">
        <v>23563</v>
      </c>
      <c r="E46" s="17"/>
      <c r="F46" s="16" t="s">
        <v>179</v>
      </c>
      <c r="G46" s="16"/>
      <c r="H46" s="8" t="s">
        <v>122</v>
      </c>
      <c r="I46" s="8"/>
      <c r="J46" s="8"/>
      <c r="K46" s="18">
        <v>-0.5</v>
      </c>
      <c r="L46" s="18">
        <v>-8.25</v>
      </c>
      <c r="M46" s="17">
        <v>105</v>
      </c>
      <c r="N46" s="18"/>
      <c r="O46" s="18"/>
      <c r="P46" s="8"/>
      <c r="Q46" s="8"/>
      <c r="R46" s="8"/>
      <c r="S46" s="8"/>
      <c r="T46" s="19"/>
      <c r="U46" s="21">
        <v>521</v>
      </c>
      <c r="V46" s="21">
        <v>584</v>
      </c>
      <c r="W46" s="21">
        <v>499</v>
      </c>
      <c r="X46" t="s">
        <v>119</v>
      </c>
      <c r="Y46" s="24">
        <v>505</v>
      </c>
      <c r="Z46" s="24">
        <v>559</v>
      </c>
      <c r="AA46" s="24">
        <v>520</v>
      </c>
      <c r="AB46" s="24">
        <v>550</v>
      </c>
      <c r="AD46" s="28">
        <v>499</v>
      </c>
      <c r="AE46" s="28" t="s">
        <v>119</v>
      </c>
      <c r="AF46" s="27">
        <f t="shared" si="17"/>
        <v>-54</v>
      </c>
      <c r="AG46" s="28">
        <f t="shared" si="18"/>
        <v>-30</v>
      </c>
      <c r="AH46" s="28">
        <f t="shared" si="2"/>
        <v>-85</v>
      </c>
      <c r="AK46" s="30" t="b">
        <f t="shared" si="3"/>
        <v>0</v>
      </c>
      <c r="AL46" t="b">
        <f t="shared" si="4"/>
        <v>0</v>
      </c>
      <c r="AM46" t="b">
        <f t="shared" si="5"/>
        <v>1</v>
      </c>
      <c r="AN46" t="b">
        <f t="shared" si="6"/>
        <v>1</v>
      </c>
      <c r="AO46" t="b">
        <f t="shared" si="7"/>
        <v>0</v>
      </c>
      <c r="AQ46" t="b">
        <f t="shared" si="8"/>
        <v>1</v>
      </c>
      <c r="AR46" t="b">
        <v>1</v>
      </c>
      <c r="AS46" t="b">
        <f t="shared" si="9"/>
        <v>1</v>
      </c>
      <c r="AU46" t="b">
        <f t="shared" si="10"/>
        <v>0</v>
      </c>
      <c r="AV46" t="b">
        <f t="shared" si="11"/>
        <v>0</v>
      </c>
      <c r="AW46" t="b">
        <f t="shared" si="12"/>
        <v>1</v>
      </c>
      <c r="AX46" t="b">
        <f t="shared" si="13"/>
        <v>1</v>
      </c>
      <c r="AY46" t="b">
        <f t="shared" si="14"/>
        <v>0</v>
      </c>
      <c r="BA46" t="b">
        <f t="shared" si="15"/>
        <v>1</v>
      </c>
      <c r="BB46" t="b">
        <v>1</v>
      </c>
      <c r="BC46" t="b">
        <f t="shared" si="16"/>
        <v>1</v>
      </c>
    </row>
    <row r="47" spans="2:55" ht="12.75">
      <c r="B47" s="1">
        <v>130</v>
      </c>
      <c r="C47" s="26" t="s">
        <v>181</v>
      </c>
      <c r="D47" s="16" t="s">
        <v>182</v>
      </c>
      <c r="E47" s="17"/>
      <c r="F47" s="16" t="s">
        <v>156</v>
      </c>
      <c r="G47" s="16"/>
      <c r="H47" s="8" t="s">
        <v>118</v>
      </c>
      <c r="I47" s="8"/>
      <c r="J47" s="8"/>
      <c r="K47" s="18">
        <v>-5.25</v>
      </c>
      <c r="L47" s="18">
        <v>0</v>
      </c>
      <c r="M47" s="17">
        <v>0</v>
      </c>
      <c r="N47" s="18"/>
      <c r="O47" s="18"/>
      <c r="P47" s="8"/>
      <c r="Q47" s="8"/>
      <c r="R47" s="8"/>
      <c r="S47" s="8"/>
      <c r="T47" s="19"/>
      <c r="U47" s="21">
        <v>502</v>
      </c>
      <c r="V47" s="21">
        <v>564</v>
      </c>
      <c r="W47" s="21">
        <v>500</v>
      </c>
      <c r="X47" t="s">
        <v>120</v>
      </c>
      <c r="Y47" s="24">
        <v>528</v>
      </c>
      <c r="Z47" s="24">
        <v>526</v>
      </c>
      <c r="AA47" s="24">
        <v>519</v>
      </c>
      <c r="AB47" s="24">
        <v>532</v>
      </c>
      <c r="AD47" s="28">
        <v>500</v>
      </c>
      <c r="AE47" s="28" t="s">
        <v>120</v>
      </c>
      <c r="AF47" s="27">
        <f t="shared" si="17"/>
        <v>2</v>
      </c>
      <c r="AG47" s="28">
        <f t="shared" si="18"/>
        <v>-13</v>
      </c>
      <c r="AH47" s="28">
        <f t="shared" si="2"/>
        <v>-64</v>
      </c>
      <c r="AK47" s="30" t="b">
        <f t="shared" si="3"/>
        <v>0</v>
      </c>
      <c r="AL47" t="b">
        <f t="shared" si="4"/>
        <v>0</v>
      </c>
      <c r="AM47" t="b">
        <f t="shared" si="5"/>
        <v>0</v>
      </c>
      <c r="AN47" t="b">
        <f t="shared" si="6"/>
        <v>0</v>
      </c>
      <c r="AO47" t="b">
        <f t="shared" si="7"/>
        <v>0</v>
      </c>
      <c r="AQ47" t="b">
        <f t="shared" si="8"/>
        <v>0</v>
      </c>
      <c r="AR47" s="21" t="b">
        <v>0</v>
      </c>
      <c r="AS47" t="b">
        <f t="shared" si="9"/>
        <v>0</v>
      </c>
      <c r="AU47" t="b">
        <f t="shared" si="10"/>
        <v>0</v>
      </c>
      <c r="AV47" t="b">
        <f t="shared" si="11"/>
        <v>0</v>
      </c>
      <c r="AW47" t="b">
        <f t="shared" si="12"/>
        <v>0</v>
      </c>
      <c r="AX47" t="b">
        <f t="shared" si="13"/>
        <v>0</v>
      </c>
      <c r="AY47" t="b">
        <f t="shared" si="14"/>
        <v>0</v>
      </c>
      <c r="BA47" t="b">
        <f t="shared" si="15"/>
        <v>0</v>
      </c>
      <c r="BB47" s="21" t="b">
        <v>0</v>
      </c>
      <c r="BC47" t="b">
        <f t="shared" si="16"/>
        <v>0</v>
      </c>
    </row>
    <row r="48" spans="2:55" ht="12.75">
      <c r="B48" s="1">
        <v>130</v>
      </c>
      <c r="C48" s="26" t="s">
        <v>181</v>
      </c>
      <c r="D48" s="16" t="s">
        <v>182</v>
      </c>
      <c r="E48" s="17"/>
      <c r="F48" s="16" t="s">
        <v>156</v>
      </c>
      <c r="G48" s="16"/>
      <c r="H48" s="8" t="s">
        <v>122</v>
      </c>
      <c r="I48" s="8"/>
      <c r="J48" s="8"/>
      <c r="K48" s="18">
        <v>-5.5</v>
      </c>
      <c r="L48" s="18">
        <v>0</v>
      </c>
      <c r="M48" s="17">
        <v>0</v>
      </c>
      <c r="N48" s="18"/>
      <c r="O48" s="18"/>
      <c r="P48" s="8"/>
      <c r="Q48" s="8"/>
      <c r="R48" s="8"/>
      <c r="S48" s="8"/>
      <c r="T48" s="19"/>
      <c r="U48" s="21">
        <v>508</v>
      </c>
      <c r="V48" s="21">
        <v>581</v>
      </c>
      <c r="W48" s="21">
        <v>503</v>
      </c>
      <c r="X48" t="s">
        <v>120</v>
      </c>
      <c r="Y48" s="24">
        <v>514</v>
      </c>
      <c r="Z48" s="24">
        <v>554</v>
      </c>
      <c r="AA48" s="24">
        <v>527</v>
      </c>
      <c r="AB48" s="24">
        <v>545</v>
      </c>
      <c r="AC48" s="21"/>
      <c r="AD48" s="28">
        <v>503</v>
      </c>
      <c r="AE48" s="28" t="s">
        <v>120</v>
      </c>
      <c r="AF48" s="27">
        <f t="shared" si="17"/>
        <v>-40</v>
      </c>
      <c r="AG48" s="28">
        <f t="shared" si="18"/>
        <v>-18</v>
      </c>
      <c r="AH48" s="28">
        <f t="shared" si="2"/>
        <v>-78</v>
      </c>
      <c r="AK48" s="30" t="b">
        <f t="shared" si="3"/>
        <v>0</v>
      </c>
      <c r="AL48" t="b">
        <f t="shared" si="4"/>
        <v>0</v>
      </c>
      <c r="AM48" t="b">
        <f t="shared" si="5"/>
        <v>0</v>
      </c>
      <c r="AN48" t="b">
        <f t="shared" si="6"/>
        <v>0</v>
      </c>
      <c r="AO48" t="b">
        <f t="shared" si="7"/>
        <v>0</v>
      </c>
      <c r="AQ48" t="b">
        <f t="shared" si="8"/>
        <v>0</v>
      </c>
      <c r="AR48" s="21" t="b">
        <v>0</v>
      </c>
      <c r="AS48" t="b">
        <f t="shared" si="9"/>
        <v>0</v>
      </c>
      <c r="AU48" t="b">
        <f t="shared" si="10"/>
        <v>0</v>
      </c>
      <c r="AV48" t="b">
        <f t="shared" si="11"/>
        <v>0</v>
      </c>
      <c r="AW48" t="b">
        <f t="shared" si="12"/>
        <v>0</v>
      </c>
      <c r="AX48" t="b">
        <f t="shared" si="13"/>
        <v>1</v>
      </c>
      <c r="AY48" t="b">
        <f t="shared" si="14"/>
        <v>0</v>
      </c>
      <c r="BA48" t="b">
        <f t="shared" si="15"/>
        <v>1</v>
      </c>
      <c r="BB48" s="21" t="b">
        <v>0</v>
      </c>
      <c r="BC48" t="b">
        <f t="shared" si="16"/>
        <v>1</v>
      </c>
    </row>
    <row r="49" spans="2:55" ht="12.75">
      <c r="B49" s="1">
        <v>131</v>
      </c>
      <c r="C49" s="20" t="s">
        <v>183</v>
      </c>
      <c r="D49" s="16">
        <v>27675</v>
      </c>
      <c r="E49" s="17"/>
      <c r="F49" s="16" t="s">
        <v>163</v>
      </c>
      <c r="G49" s="16"/>
      <c r="H49" s="8" t="s">
        <v>118</v>
      </c>
      <c r="I49" s="8"/>
      <c r="J49" s="8"/>
      <c r="K49" s="18">
        <v>-3.5</v>
      </c>
      <c r="L49" s="18">
        <v>-0.75</v>
      </c>
      <c r="M49" s="17">
        <v>80</v>
      </c>
      <c r="N49" s="18"/>
      <c r="O49" s="18"/>
      <c r="P49" s="8"/>
      <c r="Q49" s="8"/>
      <c r="R49" s="8"/>
      <c r="S49" s="8"/>
      <c r="T49" s="19"/>
      <c r="U49" s="21">
        <v>477</v>
      </c>
      <c r="V49" s="21">
        <v>548</v>
      </c>
      <c r="W49" s="21">
        <v>471</v>
      </c>
      <c r="X49" t="s">
        <v>120</v>
      </c>
      <c r="Y49" s="24">
        <v>497</v>
      </c>
      <c r="Z49" s="24">
        <v>509</v>
      </c>
      <c r="AA49" s="24">
        <v>489</v>
      </c>
      <c r="AB49" s="24">
        <v>519</v>
      </c>
      <c r="AC49" s="21"/>
      <c r="AD49" s="28">
        <v>471</v>
      </c>
      <c r="AE49" s="28" t="s">
        <v>120</v>
      </c>
      <c r="AF49" s="27">
        <f t="shared" si="17"/>
        <v>-12</v>
      </c>
      <c r="AG49" s="28">
        <f t="shared" si="18"/>
        <v>-30</v>
      </c>
      <c r="AH49" s="28">
        <f t="shared" si="2"/>
        <v>-77</v>
      </c>
      <c r="AK49" s="30" t="b">
        <f t="shared" si="3"/>
        <v>0</v>
      </c>
      <c r="AL49" t="b">
        <f t="shared" si="4"/>
        <v>0</v>
      </c>
      <c r="AM49" t="b">
        <f t="shared" si="5"/>
        <v>0</v>
      </c>
      <c r="AN49" t="b">
        <f t="shared" si="6"/>
        <v>0</v>
      </c>
      <c r="AO49" t="b">
        <f t="shared" si="7"/>
        <v>0</v>
      </c>
      <c r="AQ49" t="b">
        <f t="shared" si="8"/>
        <v>0</v>
      </c>
      <c r="AR49" s="21" t="b">
        <v>0</v>
      </c>
      <c r="AS49" t="b">
        <f t="shared" si="9"/>
        <v>0</v>
      </c>
      <c r="AU49" t="b">
        <f t="shared" si="10"/>
        <v>0</v>
      </c>
      <c r="AV49" t="b">
        <f t="shared" si="11"/>
        <v>1</v>
      </c>
      <c r="AW49" t="b">
        <f t="shared" si="12"/>
        <v>0</v>
      </c>
      <c r="AX49" t="b">
        <f t="shared" si="13"/>
        <v>0</v>
      </c>
      <c r="AY49" t="b">
        <f t="shared" si="14"/>
        <v>0</v>
      </c>
      <c r="BA49" t="b">
        <f t="shared" si="15"/>
        <v>1</v>
      </c>
      <c r="BB49" s="21" t="b">
        <v>0</v>
      </c>
      <c r="BC49" t="b">
        <f t="shared" si="16"/>
        <v>1</v>
      </c>
    </row>
    <row r="50" spans="2:55" ht="12.75">
      <c r="B50" s="1">
        <v>131</v>
      </c>
      <c r="C50" s="20" t="s">
        <v>183</v>
      </c>
      <c r="D50" s="16">
        <v>27675</v>
      </c>
      <c r="E50" s="17"/>
      <c r="F50" s="16" t="s">
        <v>163</v>
      </c>
      <c r="G50" s="16"/>
      <c r="H50" s="8" t="s">
        <v>122</v>
      </c>
      <c r="I50" s="8"/>
      <c r="J50" s="8"/>
      <c r="K50" s="18">
        <v>-4.75</v>
      </c>
      <c r="L50" s="18">
        <v>-2.25</v>
      </c>
      <c r="M50" s="17">
        <v>105</v>
      </c>
      <c r="N50" s="18"/>
      <c r="O50" s="18"/>
      <c r="P50" s="8"/>
      <c r="Q50" s="8"/>
      <c r="R50" s="8"/>
      <c r="S50" s="8"/>
      <c r="T50" s="19"/>
      <c r="U50" s="21">
        <v>460</v>
      </c>
      <c r="V50" s="21">
        <v>545</v>
      </c>
      <c r="W50" s="21">
        <v>451</v>
      </c>
      <c r="X50" t="s">
        <v>120</v>
      </c>
      <c r="Y50" s="24">
        <v>475</v>
      </c>
      <c r="Z50" s="24">
        <v>496</v>
      </c>
      <c r="AA50" s="24">
        <v>462</v>
      </c>
      <c r="AB50" s="24">
        <v>510</v>
      </c>
      <c r="AC50" s="21"/>
      <c r="AD50" s="28">
        <v>451</v>
      </c>
      <c r="AE50" s="28" t="s">
        <v>120</v>
      </c>
      <c r="AF50" s="27">
        <f t="shared" si="17"/>
        <v>-21</v>
      </c>
      <c r="AG50" s="28">
        <f t="shared" si="18"/>
        <v>-48</v>
      </c>
      <c r="AH50" s="28">
        <f t="shared" si="2"/>
        <v>-94</v>
      </c>
      <c r="AK50" s="30" t="b">
        <f t="shared" si="3"/>
        <v>0</v>
      </c>
      <c r="AL50" t="b">
        <f t="shared" si="4"/>
        <v>1</v>
      </c>
      <c r="AM50" t="b">
        <f t="shared" si="5"/>
        <v>0</v>
      </c>
      <c r="AN50" t="b">
        <f t="shared" si="6"/>
        <v>0</v>
      </c>
      <c r="AO50" t="b">
        <f t="shared" si="7"/>
        <v>1</v>
      </c>
      <c r="AQ50" t="b">
        <f t="shared" si="8"/>
        <v>1</v>
      </c>
      <c r="AR50" t="b">
        <v>1</v>
      </c>
      <c r="AS50" t="b">
        <f t="shared" si="9"/>
        <v>1</v>
      </c>
      <c r="AU50" t="b">
        <f t="shared" si="10"/>
        <v>1</v>
      </c>
      <c r="AV50" t="b">
        <f t="shared" si="11"/>
        <v>1</v>
      </c>
      <c r="AW50" t="b">
        <f t="shared" si="12"/>
        <v>0</v>
      </c>
      <c r="AX50" t="b">
        <f t="shared" si="13"/>
        <v>0</v>
      </c>
      <c r="AY50" t="b">
        <f t="shared" si="14"/>
        <v>1</v>
      </c>
      <c r="BA50" t="b">
        <f t="shared" si="15"/>
        <v>1</v>
      </c>
      <c r="BB50" t="b">
        <v>1</v>
      </c>
      <c r="BC50" t="b">
        <f t="shared" si="16"/>
        <v>1</v>
      </c>
    </row>
    <row r="51" spans="2:55" ht="12.75">
      <c r="B51" s="1">
        <v>132</v>
      </c>
      <c r="C51" s="20" t="s">
        <v>184</v>
      </c>
      <c r="D51" s="16">
        <v>31203</v>
      </c>
      <c r="E51" s="17"/>
      <c r="F51" s="16" t="s">
        <v>151</v>
      </c>
      <c r="G51" s="16"/>
      <c r="H51" s="8" t="s">
        <v>118</v>
      </c>
      <c r="I51" s="8"/>
      <c r="J51" s="8"/>
      <c r="K51" s="18">
        <v>-0.5</v>
      </c>
      <c r="L51" s="18">
        <v>-4</v>
      </c>
      <c r="M51" s="17">
        <v>15</v>
      </c>
      <c r="N51" s="18"/>
      <c r="O51" s="18"/>
      <c r="P51" s="8"/>
      <c r="Q51" s="8"/>
      <c r="R51" s="8"/>
      <c r="S51" s="8"/>
      <c r="T51" s="19"/>
      <c r="U51" s="21">
        <v>482</v>
      </c>
      <c r="V51" s="21">
        <v>492</v>
      </c>
      <c r="W51" s="21">
        <v>478</v>
      </c>
      <c r="X51" t="s">
        <v>120</v>
      </c>
      <c r="Y51" s="24">
        <v>522</v>
      </c>
      <c r="Z51" s="24">
        <v>515</v>
      </c>
      <c r="AA51" s="24">
        <v>506</v>
      </c>
      <c r="AB51" s="24">
        <v>525</v>
      </c>
      <c r="AC51" s="21"/>
      <c r="AD51" s="28">
        <v>478</v>
      </c>
      <c r="AE51" s="28" t="s">
        <v>120</v>
      </c>
      <c r="AF51" s="27">
        <f t="shared" si="17"/>
        <v>7</v>
      </c>
      <c r="AG51" s="28">
        <f t="shared" si="18"/>
        <v>-19</v>
      </c>
      <c r="AH51" s="28">
        <f t="shared" si="2"/>
        <v>-14</v>
      </c>
      <c r="AK51" s="30" t="b">
        <f t="shared" si="3"/>
        <v>0</v>
      </c>
      <c r="AL51" t="b">
        <f t="shared" si="4"/>
        <v>0</v>
      </c>
      <c r="AM51" t="b">
        <f t="shared" si="5"/>
        <v>0</v>
      </c>
      <c r="AN51" t="b">
        <f t="shared" si="6"/>
        <v>0</v>
      </c>
      <c r="AO51" t="b">
        <f t="shared" si="7"/>
        <v>0</v>
      </c>
      <c r="AQ51" t="b">
        <f t="shared" si="8"/>
        <v>0</v>
      </c>
      <c r="AR51" s="21" t="b">
        <v>0</v>
      </c>
      <c r="AS51" t="b">
        <f t="shared" si="9"/>
        <v>0</v>
      </c>
      <c r="AU51" t="b">
        <f t="shared" si="10"/>
        <v>0</v>
      </c>
      <c r="AV51" t="b">
        <f t="shared" si="11"/>
        <v>1</v>
      </c>
      <c r="AW51" t="b">
        <f t="shared" si="12"/>
        <v>0</v>
      </c>
      <c r="AX51" t="b">
        <f t="shared" si="13"/>
        <v>0</v>
      </c>
      <c r="AY51" t="b">
        <f t="shared" si="14"/>
        <v>0</v>
      </c>
      <c r="BA51" t="b">
        <f t="shared" si="15"/>
        <v>1</v>
      </c>
      <c r="BB51" s="21" t="b">
        <v>0</v>
      </c>
      <c r="BC51" t="b">
        <f t="shared" si="16"/>
        <v>1</v>
      </c>
    </row>
    <row r="52" spans="2:55" ht="12.75">
      <c r="B52" s="1">
        <v>132</v>
      </c>
      <c r="C52" s="20" t="s">
        <v>184</v>
      </c>
      <c r="D52" s="16">
        <v>31203</v>
      </c>
      <c r="E52" s="17"/>
      <c r="F52" s="16" t="s">
        <v>151</v>
      </c>
      <c r="G52" s="16"/>
      <c r="H52" s="8" t="s">
        <v>122</v>
      </c>
      <c r="I52" s="8"/>
      <c r="J52" s="8"/>
      <c r="K52" s="18">
        <v>-3.5</v>
      </c>
      <c r="L52" s="18">
        <v>-4.75</v>
      </c>
      <c r="M52" s="17">
        <v>170</v>
      </c>
      <c r="N52" s="18"/>
      <c r="O52" s="18"/>
      <c r="P52" s="8"/>
      <c r="Q52" s="8"/>
      <c r="R52" s="8"/>
      <c r="S52" s="8"/>
      <c r="T52" s="19"/>
      <c r="U52" s="21">
        <v>447</v>
      </c>
      <c r="V52" s="21">
        <v>531</v>
      </c>
      <c r="W52" s="21">
        <v>443</v>
      </c>
      <c r="X52" t="s">
        <v>120</v>
      </c>
      <c r="Y52" s="24">
        <v>487</v>
      </c>
      <c r="Z52" s="24">
        <v>493</v>
      </c>
      <c r="AA52" s="24">
        <v>486</v>
      </c>
      <c r="AB52" s="24">
        <v>495</v>
      </c>
      <c r="AC52" s="21"/>
      <c r="AD52" s="28">
        <v>443</v>
      </c>
      <c r="AE52" s="28" t="s">
        <v>120</v>
      </c>
      <c r="AF52" s="27">
        <f t="shared" si="17"/>
        <v>-6</v>
      </c>
      <c r="AG52" s="28">
        <f t="shared" si="18"/>
        <v>-9</v>
      </c>
      <c r="AH52" s="28">
        <f t="shared" si="2"/>
        <v>-88</v>
      </c>
      <c r="AK52" s="30" t="b">
        <f t="shared" si="3"/>
        <v>0</v>
      </c>
      <c r="AL52" t="b">
        <f t="shared" si="4"/>
        <v>1</v>
      </c>
      <c r="AM52" t="b">
        <f t="shared" si="5"/>
        <v>0</v>
      </c>
      <c r="AN52" t="b">
        <f t="shared" si="6"/>
        <v>0</v>
      </c>
      <c r="AO52" t="b">
        <f t="shared" si="7"/>
        <v>0</v>
      </c>
      <c r="AQ52" t="b">
        <f t="shared" si="8"/>
        <v>1</v>
      </c>
      <c r="AR52" s="21" t="b">
        <v>0</v>
      </c>
      <c r="AS52" t="b">
        <f t="shared" si="9"/>
        <v>1</v>
      </c>
      <c r="AU52" t="b">
        <f t="shared" si="10"/>
        <v>0</v>
      </c>
      <c r="AV52" t="b">
        <f t="shared" si="11"/>
        <v>1</v>
      </c>
      <c r="AW52" t="b">
        <f t="shared" si="12"/>
        <v>0</v>
      </c>
      <c r="AX52" t="b">
        <f t="shared" si="13"/>
        <v>0</v>
      </c>
      <c r="AY52" t="b">
        <f t="shared" si="14"/>
        <v>0</v>
      </c>
      <c r="BA52" t="b">
        <f t="shared" si="15"/>
        <v>1</v>
      </c>
      <c r="BB52" s="21" t="b">
        <v>0</v>
      </c>
      <c r="BC52" t="b">
        <f t="shared" si="16"/>
        <v>1</v>
      </c>
    </row>
    <row r="53" spans="2:55" ht="12.75">
      <c r="B53" s="1">
        <v>133</v>
      </c>
      <c r="C53" s="20" t="s">
        <v>185</v>
      </c>
      <c r="D53" s="16" t="s">
        <v>186</v>
      </c>
      <c r="E53" s="17"/>
      <c r="F53" s="16" t="s">
        <v>151</v>
      </c>
      <c r="G53" s="16"/>
      <c r="H53" s="8" t="s">
        <v>122</v>
      </c>
      <c r="I53" s="8"/>
      <c r="J53" s="8"/>
      <c r="K53" s="18">
        <v>0</v>
      </c>
      <c r="L53" s="18">
        <v>0</v>
      </c>
      <c r="M53" s="17">
        <v>0</v>
      </c>
      <c r="N53" s="18"/>
      <c r="O53" s="18"/>
      <c r="P53" s="8"/>
      <c r="Q53" s="8"/>
      <c r="R53" s="8"/>
      <c r="S53" s="8"/>
      <c r="T53" s="19"/>
      <c r="U53" s="21">
        <v>390</v>
      </c>
      <c r="V53" s="21">
        <v>551</v>
      </c>
      <c r="W53" s="21">
        <v>380</v>
      </c>
      <c r="X53" t="s">
        <v>120</v>
      </c>
      <c r="Y53" s="24">
        <v>484</v>
      </c>
      <c r="Z53" s="24">
        <v>474</v>
      </c>
      <c r="AA53" s="24">
        <v>491</v>
      </c>
      <c r="AB53" s="24">
        <v>464</v>
      </c>
      <c r="AC53" s="21"/>
      <c r="AD53" s="28">
        <v>380</v>
      </c>
      <c r="AE53" s="28" t="s">
        <v>120</v>
      </c>
      <c r="AF53" s="27">
        <f t="shared" si="17"/>
        <v>10</v>
      </c>
      <c r="AG53" s="28">
        <f t="shared" si="18"/>
        <v>27</v>
      </c>
      <c r="AH53" s="28">
        <f t="shared" si="2"/>
        <v>-171</v>
      </c>
      <c r="AK53" s="30" t="b">
        <f t="shared" si="3"/>
        <v>1</v>
      </c>
      <c r="AL53" t="b">
        <f t="shared" si="4"/>
        <v>1</v>
      </c>
      <c r="AM53" t="b">
        <f t="shared" si="5"/>
        <v>0</v>
      </c>
      <c r="AN53" t="b">
        <f t="shared" si="6"/>
        <v>0</v>
      </c>
      <c r="AO53" t="b">
        <f t="shared" si="7"/>
        <v>0</v>
      </c>
      <c r="AQ53" t="b">
        <f t="shared" si="8"/>
        <v>1</v>
      </c>
      <c r="AR53" t="b">
        <v>1</v>
      </c>
      <c r="AS53" t="b">
        <f t="shared" si="9"/>
        <v>1</v>
      </c>
      <c r="AU53" t="b">
        <f t="shared" si="10"/>
        <v>1</v>
      </c>
      <c r="AV53" t="b">
        <f t="shared" si="11"/>
        <v>1</v>
      </c>
      <c r="AW53" t="b">
        <f t="shared" si="12"/>
        <v>0</v>
      </c>
      <c r="AX53" t="b">
        <f t="shared" si="13"/>
        <v>0</v>
      </c>
      <c r="AY53" t="b">
        <f t="shared" si="14"/>
        <v>0</v>
      </c>
      <c r="BA53" t="b">
        <f t="shared" si="15"/>
        <v>1</v>
      </c>
      <c r="BB53" t="b">
        <v>1</v>
      </c>
      <c r="BC53" t="b">
        <f t="shared" si="16"/>
        <v>1</v>
      </c>
    </row>
    <row r="54" spans="2:55" ht="12.75">
      <c r="B54" s="1">
        <v>134</v>
      </c>
      <c r="C54" s="20" t="s">
        <v>187</v>
      </c>
      <c r="D54" s="16">
        <v>30407</v>
      </c>
      <c r="E54" s="17"/>
      <c r="F54" s="16">
        <v>38965</v>
      </c>
      <c r="G54" s="16"/>
      <c r="H54" s="8" t="s">
        <v>122</v>
      </c>
      <c r="I54" s="8"/>
      <c r="J54" s="8"/>
      <c r="K54" s="18">
        <v>0</v>
      </c>
      <c r="L54" s="18">
        <v>0</v>
      </c>
      <c r="M54" s="17">
        <v>0</v>
      </c>
      <c r="N54" s="18"/>
      <c r="O54" s="18"/>
      <c r="P54" s="8"/>
      <c r="Q54" s="8"/>
      <c r="R54" s="8"/>
      <c r="S54" s="8"/>
      <c r="T54" s="19"/>
      <c r="U54" s="21">
        <v>480</v>
      </c>
      <c r="V54" s="21">
        <v>575</v>
      </c>
      <c r="W54" s="21">
        <v>473</v>
      </c>
      <c r="X54" t="s">
        <v>120</v>
      </c>
      <c r="Y54" s="24">
        <v>521</v>
      </c>
      <c r="Z54" s="24">
        <v>533</v>
      </c>
      <c r="AA54" s="24">
        <v>496</v>
      </c>
      <c r="AB54" s="24">
        <v>533</v>
      </c>
      <c r="AC54" s="21"/>
      <c r="AD54" s="28">
        <v>473</v>
      </c>
      <c r="AE54" s="28" t="s">
        <v>120</v>
      </c>
      <c r="AF54" s="27">
        <f t="shared" si="17"/>
        <v>-12</v>
      </c>
      <c r="AG54" s="28">
        <f t="shared" si="18"/>
        <v>-37</v>
      </c>
      <c r="AH54" s="28">
        <f t="shared" si="2"/>
        <v>-102</v>
      </c>
      <c r="AK54" s="30" t="b">
        <f t="shared" si="3"/>
        <v>1</v>
      </c>
      <c r="AL54" t="b">
        <f t="shared" si="4"/>
        <v>0</v>
      </c>
      <c r="AM54" t="b">
        <f t="shared" si="5"/>
        <v>0</v>
      </c>
      <c r="AN54" t="b">
        <f t="shared" si="6"/>
        <v>0</v>
      </c>
      <c r="AO54" t="b">
        <f t="shared" si="7"/>
        <v>0</v>
      </c>
      <c r="AQ54" t="b">
        <f t="shared" si="8"/>
        <v>1</v>
      </c>
      <c r="AR54" s="21" t="b">
        <v>0</v>
      </c>
      <c r="AS54" t="b">
        <f t="shared" si="9"/>
        <v>1</v>
      </c>
      <c r="AU54" t="b">
        <f t="shared" si="10"/>
        <v>1</v>
      </c>
      <c r="AV54" t="b">
        <f t="shared" si="11"/>
        <v>1</v>
      </c>
      <c r="AW54" t="b">
        <f t="shared" si="12"/>
        <v>0</v>
      </c>
      <c r="AX54" t="b">
        <f t="shared" si="13"/>
        <v>0</v>
      </c>
      <c r="AY54" t="b">
        <f t="shared" si="14"/>
        <v>1</v>
      </c>
      <c r="BA54" t="b">
        <f t="shared" si="15"/>
        <v>1</v>
      </c>
      <c r="BB54" t="b">
        <v>1</v>
      </c>
      <c r="BC54" t="b">
        <f t="shared" si="16"/>
        <v>1</v>
      </c>
    </row>
    <row r="55" spans="3:37" ht="12.75">
      <c r="C55" s="26"/>
      <c r="D55" s="16"/>
      <c r="E55" s="17"/>
      <c r="F55" s="16"/>
      <c r="G55" s="16"/>
      <c r="H55" s="8"/>
      <c r="I55" s="8"/>
      <c r="J55" s="8"/>
      <c r="K55" s="18"/>
      <c r="L55" s="18"/>
      <c r="M55" s="8"/>
      <c r="N55" s="18"/>
      <c r="O55" s="18"/>
      <c r="P55" s="8"/>
      <c r="Q55" s="8"/>
      <c r="R55" s="8"/>
      <c r="S55" s="8"/>
      <c r="T55" s="19"/>
      <c r="U55" s="21"/>
      <c r="V55" s="21"/>
      <c r="W55" s="21"/>
      <c r="X55" s="21"/>
      <c r="Y55" s="24"/>
      <c r="Z55" s="24"/>
      <c r="AA55" s="21"/>
      <c r="AB55" s="21"/>
      <c r="AC55" s="21"/>
      <c r="AD55" s="21"/>
      <c r="AF55" s="21"/>
      <c r="AG55" s="21"/>
      <c r="AH55" s="21"/>
      <c r="AK55" s="30"/>
    </row>
    <row r="56" spans="3:55" ht="12.75">
      <c r="C56" s="20"/>
      <c r="D56" s="16"/>
      <c r="E56" s="17"/>
      <c r="F56" s="16"/>
      <c r="G56" s="16"/>
      <c r="H56" s="8"/>
      <c r="I56" s="8"/>
      <c r="J56" s="8"/>
      <c r="K56" s="18"/>
      <c r="L56" s="18"/>
      <c r="M56" s="8"/>
      <c r="N56" s="18"/>
      <c r="O56" s="18"/>
      <c r="P56" s="8"/>
      <c r="Q56" s="8"/>
      <c r="R56" s="8"/>
      <c r="S56" s="8"/>
      <c r="T56" s="19"/>
      <c r="U56" s="21"/>
      <c r="V56" s="21" t="s">
        <v>191</v>
      </c>
      <c r="W56" s="21">
        <f>AVERAGE(W2:W54)</f>
        <v>462.66037735849056</v>
      </c>
      <c r="X56" s="21"/>
      <c r="Y56" s="24"/>
      <c r="Z56" s="24"/>
      <c r="AA56" s="24"/>
      <c r="AB56" s="24"/>
      <c r="AC56" s="21"/>
      <c r="AD56" s="21">
        <f>AVERAGE(AD2:AD54)</f>
        <v>462.66037735849056</v>
      </c>
      <c r="AF56" s="20">
        <f>AVERAGE(AF2:AF54)</f>
        <v>-14.11320754716981</v>
      </c>
      <c r="AG56" s="21">
        <f>AVERAGE(AG2:AG54)</f>
        <v>-26.452830188679247</v>
      </c>
      <c r="AH56" s="21">
        <f>AVERAGE(AH2:AH54)</f>
        <v>-103.05660377358491</v>
      </c>
      <c r="AI56" t="s">
        <v>214</v>
      </c>
      <c r="AJ56" t="s">
        <v>216</v>
      </c>
      <c r="AK56">
        <f>COUNTIF(AK2:AK54,"FALSE")</f>
        <v>30</v>
      </c>
      <c r="AL56">
        <f>COUNTIF(AL2:AL54,"FALSE")</f>
        <v>22</v>
      </c>
      <c r="AM56">
        <f>COUNTIF(AM2:AM54,"FALSE")</f>
        <v>39</v>
      </c>
      <c r="AN56">
        <f>COUNTIF(AN2:AN54,"FALSE")</f>
        <v>45</v>
      </c>
      <c r="AO56">
        <f>COUNTIF(AO2:AO54,"FALSE")</f>
        <v>43</v>
      </c>
      <c r="AQ56">
        <f>COUNTIF(AQ2:AQ54,"FALSE")</f>
        <v>9</v>
      </c>
      <c r="AR56">
        <f>COUNTIF(AR2:AR54,"FALSE")</f>
        <v>28</v>
      </c>
      <c r="AS56">
        <f>COUNTIF(AS2:AS54,"FALSE")</f>
        <v>15</v>
      </c>
      <c r="AU56">
        <f>COUNTIF(AU2:AU54,"FALSE")</f>
        <v>24</v>
      </c>
      <c r="AV56">
        <f>COUNTIF(AV2:AV54,"FALSE")</f>
        <v>15</v>
      </c>
      <c r="AW56">
        <f>COUNTIF(AW2:AW54,"FALSE")</f>
        <v>39</v>
      </c>
      <c r="AX56">
        <f>COUNTIF(AX2:AX54,"FALSE")</f>
        <v>39</v>
      </c>
      <c r="AY56">
        <f>COUNTIF(AY2:AY54,"FALSE")</f>
        <v>37</v>
      </c>
      <c r="BA56">
        <f>COUNTIF(BA2:BA54,"FALSE")</f>
        <v>3</v>
      </c>
      <c r="BB56">
        <f>COUNTIF(BB2:BB54,"FALSE")</f>
        <v>20</v>
      </c>
      <c r="BC56">
        <f>COUNTIF(BC2:BC54,"FALSE")</f>
        <v>6</v>
      </c>
    </row>
    <row r="57" spans="3:55" ht="12.75">
      <c r="C57" s="20"/>
      <c r="D57" s="16"/>
      <c r="E57" s="17"/>
      <c r="F57" s="16"/>
      <c r="G57" s="16"/>
      <c r="H57" s="8"/>
      <c r="I57" s="8"/>
      <c r="J57" s="8"/>
      <c r="K57" s="18"/>
      <c r="L57" s="18"/>
      <c r="M57" s="8"/>
      <c r="N57" s="18"/>
      <c r="O57" s="18"/>
      <c r="P57" s="8"/>
      <c r="Q57" s="8"/>
      <c r="R57" s="8"/>
      <c r="S57" s="8"/>
      <c r="T57" s="19"/>
      <c r="U57" s="21"/>
      <c r="V57" s="21" t="s">
        <v>192</v>
      </c>
      <c r="W57" s="21">
        <f>STDEV(W2:W54)</f>
        <v>55.57979135933467</v>
      </c>
      <c r="X57" s="21"/>
      <c r="Y57" s="24"/>
      <c r="Z57" s="24"/>
      <c r="AA57" s="24"/>
      <c r="AB57" s="24"/>
      <c r="AC57" s="21"/>
      <c r="AD57" s="21">
        <f>STDEV(AD2:AD54)</f>
        <v>55.57979135933467</v>
      </c>
      <c r="AF57" s="21">
        <f>STDEV(AF2:AF54)</f>
        <v>34.47834346890729</v>
      </c>
      <c r="AG57" s="21">
        <f>STDEV(AG2:AG54)</f>
        <v>35.597950479970834</v>
      </c>
      <c r="AH57" s="21">
        <f>STDEV(AH2:AH54)</f>
        <v>43.160440886008125</v>
      </c>
      <c r="AI57" t="s">
        <v>215</v>
      </c>
      <c r="AJ57" t="s">
        <v>217</v>
      </c>
      <c r="AK57">
        <f>COUNTIF(AK2:AK54,"TRUE")</f>
        <v>23</v>
      </c>
      <c r="AL57">
        <f>COUNTIF(AL2:AL54,"TRUE")</f>
        <v>31</v>
      </c>
      <c r="AM57">
        <f>COUNTIF(AM2:AM54,"TRUE")</f>
        <v>14</v>
      </c>
      <c r="AN57">
        <f>COUNTIF(AN2:AN54,"TRUE")</f>
        <v>8</v>
      </c>
      <c r="AO57">
        <f>COUNTIF(AO2:AO54,"TRUE")</f>
        <v>10</v>
      </c>
      <c r="AQ57">
        <f>COUNTIF(AQ2:AQ54,"TRUE")</f>
        <v>44</v>
      </c>
      <c r="AR57">
        <f>COUNTIF(AR2:AR54,"TRUE")</f>
        <v>25</v>
      </c>
      <c r="AS57">
        <f>COUNTIF(AS2:AS54,"TRUE")</f>
        <v>38</v>
      </c>
      <c r="AU57">
        <f>COUNTIF(AU2:AU54,"TRUE")</f>
        <v>29</v>
      </c>
      <c r="AV57">
        <f>COUNTIF(AV2:AV54,"TRUE")</f>
        <v>38</v>
      </c>
      <c r="AW57">
        <f>COUNTIF(AW2:AW54,"TRUE")</f>
        <v>14</v>
      </c>
      <c r="AX57">
        <f>COUNTIF(AX2:AX54,"TRUE")</f>
        <v>14</v>
      </c>
      <c r="AY57">
        <f>COUNTIF(AY2:AY54,"TRUE")</f>
        <v>16</v>
      </c>
      <c r="BA57">
        <f>COUNTIF(BA2:BA54,"TRUE")</f>
        <v>50</v>
      </c>
      <c r="BB57">
        <f>COUNTIF(BB2:BB54,"TRUE")</f>
        <v>33</v>
      </c>
      <c r="BC57">
        <f>COUNTIF(BC2:BC54,"TRUE")</f>
        <v>47</v>
      </c>
    </row>
    <row r="58" spans="3:55" ht="12.75">
      <c r="C58" s="20"/>
      <c r="D58" s="16"/>
      <c r="E58" s="17"/>
      <c r="F58" s="16"/>
      <c r="G58" s="16"/>
      <c r="H58" s="8"/>
      <c r="I58" s="8"/>
      <c r="J58" s="8"/>
      <c r="K58" s="18"/>
      <c r="L58" s="18"/>
      <c r="M58" s="8"/>
      <c r="N58" s="18"/>
      <c r="O58" s="18"/>
      <c r="P58" s="8"/>
      <c r="Q58" s="8"/>
      <c r="R58" s="8"/>
      <c r="S58" s="8"/>
      <c r="T58" s="19"/>
      <c r="U58" s="21"/>
      <c r="V58" s="21"/>
      <c r="W58" s="21"/>
      <c r="X58" s="21"/>
      <c r="Y58" s="24"/>
      <c r="Z58" s="24"/>
      <c r="AA58" s="24"/>
      <c r="AB58" s="24"/>
      <c r="AC58" s="21"/>
      <c r="AD58" s="21"/>
      <c r="AE58" s="21" t="s">
        <v>120</v>
      </c>
      <c r="AF58" s="21"/>
      <c r="AG58" s="21"/>
      <c r="AH58" s="21"/>
      <c r="AI58" t="s">
        <v>200</v>
      </c>
      <c r="AJ58" t="s">
        <v>201</v>
      </c>
      <c r="AK58">
        <v>0</v>
      </c>
      <c r="AL58">
        <v>1</v>
      </c>
      <c r="AM58">
        <v>7</v>
      </c>
      <c r="AN58">
        <v>1</v>
      </c>
      <c r="AO58">
        <v>0</v>
      </c>
      <c r="AQ58">
        <v>8</v>
      </c>
      <c r="AR58">
        <v>1</v>
      </c>
      <c r="AS58">
        <v>2</v>
      </c>
      <c r="AU58">
        <v>3</v>
      </c>
      <c r="AV58">
        <v>2</v>
      </c>
      <c r="AW58">
        <v>7</v>
      </c>
      <c r="AX58">
        <v>1</v>
      </c>
      <c r="AY58">
        <v>2</v>
      </c>
      <c r="BA58">
        <v>10</v>
      </c>
      <c r="BB58">
        <v>3</v>
      </c>
      <c r="BC58">
        <v>6</v>
      </c>
    </row>
    <row r="59" spans="3:55" ht="12.75">
      <c r="C59" s="20"/>
      <c r="D59" s="16"/>
      <c r="E59" s="17"/>
      <c r="F59" s="16"/>
      <c r="G59" s="16"/>
      <c r="H59" s="8"/>
      <c r="I59" s="8"/>
      <c r="J59" s="8"/>
      <c r="K59" s="18"/>
      <c r="L59" s="18"/>
      <c r="M59" s="8"/>
      <c r="N59" s="18"/>
      <c r="O59" s="18"/>
      <c r="P59" s="8"/>
      <c r="Q59" s="8"/>
      <c r="R59" s="8"/>
      <c r="S59" s="8"/>
      <c r="T59" s="19"/>
      <c r="U59" s="21"/>
      <c r="V59" s="21"/>
      <c r="W59" s="21"/>
      <c r="X59" s="21"/>
      <c r="Y59" s="24"/>
      <c r="Z59" s="24"/>
      <c r="AA59" s="24"/>
      <c r="AB59" s="24"/>
      <c r="AC59" s="21"/>
      <c r="AD59" s="21"/>
      <c r="AE59" s="21">
        <v>39</v>
      </c>
      <c r="AF59" s="21"/>
      <c r="AG59" s="21"/>
      <c r="AH59" s="21"/>
      <c r="AI59" t="s">
        <v>202</v>
      </c>
      <c r="AJ59" t="s">
        <v>203</v>
      </c>
      <c r="AK59">
        <v>36</v>
      </c>
      <c r="AL59">
        <v>35</v>
      </c>
      <c r="AM59">
        <v>29</v>
      </c>
      <c r="AN59">
        <v>35</v>
      </c>
      <c r="AO59">
        <v>36</v>
      </c>
      <c r="AQ59">
        <v>28</v>
      </c>
      <c r="AR59">
        <v>35</v>
      </c>
      <c r="AS59">
        <v>34</v>
      </c>
      <c r="AU59">
        <v>33</v>
      </c>
      <c r="AV59">
        <v>34</v>
      </c>
      <c r="AW59">
        <v>29</v>
      </c>
      <c r="AX59">
        <v>35</v>
      </c>
      <c r="AY59">
        <v>34</v>
      </c>
      <c r="BA59">
        <v>26</v>
      </c>
      <c r="BB59">
        <v>33</v>
      </c>
      <c r="BC59">
        <v>30</v>
      </c>
    </row>
    <row r="60" spans="3:35" ht="12.75">
      <c r="C60" s="20"/>
      <c r="D60" s="16"/>
      <c r="E60" s="17"/>
      <c r="F60" s="16"/>
      <c r="G60" s="16"/>
      <c r="H60" s="8"/>
      <c r="I60" s="8"/>
      <c r="J60" s="8"/>
      <c r="K60" s="18"/>
      <c r="L60" s="18"/>
      <c r="M60" s="8"/>
      <c r="N60" s="18"/>
      <c r="O60" s="18"/>
      <c r="P60" s="8"/>
      <c r="Q60" s="8"/>
      <c r="R60" s="8"/>
      <c r="S60" s="8"/>
      <c r="T60" s="19"/>
      <c r="U60" s="21"/>
      <c r="V60" s="21"/>
      <c r="W60" s="21"/>
      <c r="X60" s="21"/>
      <c r="Y60" s="24"/>
      <c r="Z60" s="24"/>
      <c r="AA60" s="21"/>
      <c r="AB60" s="21"/>
      <c r="AC60" s="21"/>
      <c r="AD60" s="21"/>
      <c r="AE60" s="21" t="s">
        <v>119</v>
      </c>
      <c r="AF60" s="21"/>
      <c r="AG60" s="21"/>
      <c r="AH60" s="21"/>
      <c r="AI60"/>
    </row>
    <row r="61" spans="3:55" ht="12.75">
      <c r="C61" s="20"/>
      <c r="D61" s="16"/>
      <c r="E61" s="17"/>
      <c r="F61" s="16"/>
      <c r="G61" s="16"/>
      <c r="H61" s="8"/>
      <c r="I61" s="8"/>
      <c r="J61" s="8"/>
      <c r="K61" s="18"/>
      <c r="L61" s="18"/>
      <c r="M61" s="8"/>
      <c r="N61" s="18"/>
      <c r="O61" s="18"/>
      <c r="P61" s="8"/>
      <c r="Q61" s="8"/>
      <c r="R61" s="8"/>
      <c r="S61" s="8"/>
      <c r="T61" s="19"/>
      <c r="U61" s="21"/>
      <c r="V61" s="21"/>
      <c r="W61" s="21"/>
      <c r="X61" s="21"/>
      <c r="Y61" s="24"/>
      <c r="Z61" s="24"/>
      <c r="AA61" s="24"/>
      <c r="AB61" s="24"/>
      <c r="AC61" s="21"/>
      <c r="AD61" s="21"/>
      <c r="AE61" s="21">
        <v>14</v>
      </c>
      <c r="AF61" s="21"/>
      <c r="AG61" s="21"/>
      <c r="AH61" s="21"/>
      <c r="AI61" s="21" t="s">
        <v>218</v>
      </c>
      <c r="AJ61" t="s">
        <v>220</v>
      </c>
      <c r="AK61">
        <f>AK57/(AK57+AK56)</f>
        <v>0.4339622641509434</v>
      </c>
      <c r="AL61">
        <f aca="true" t="shared" si="19" ref="AL61:BC61">AL57/(AL57+AL56)</f>
        <v>0.5849056603773585</v>
      </c>
      <c r="AM61">
        <f t="shared" si="19"/>
        <v>0.2641509433962264</v>
      </c>
      <c r="AN61">
        <f t="shared" si="19"/>
        <v>0.1509433962264151</v>
      </c>
      <c r="AO61">
        <f t="shared" si="19"/>
        <v>0.18867924528301888</v>
      </c>
      <c r="AQ61">
        <f t="shared" si="19"/>
        <v>0.8301886792452831</v>
      </c>
      <c r="AR61">
        <f t="shared" si="19"/>
        <v>0.4716981132075472</v>
      </c>
      <c r="AS61">
        <f t="shared" si="19"/>
        <v>0.7169811320754716</v>
      </c>
      <c r="AU61">
        <f t="shared" si="19"/>
        <v>0.5471698113207547</v>
      </c>
      <c r="AV61">
        <f t="shared" si="19"/>
        <v>0.7169811320754716</v>
      </c>
      <c r="AW61">
        <f t="shared" si="19"/>
        <v>0.2641509433962264</v>
      </c>
      <c r="AX61">
        <f t="shared" si="19"/>
        <v>0.2641509433962264</v>
      </c>
      <c r="AY61">
        <f t="shared" si="19"/>
        <v>0.3018867924528302</v>
      </c>
      <c r="BA61">
        <f t="shared" si="19"/>
        <v>0.9433962264150944</v>
      </c>
      <c r="BB61">
        <f t="shared" si="19"/>
        <v>0.6226415094339622</v>
      </c>
      <c r="BC61">
        <f t="shared" si="19"/>
        <v>0.8867924528301887</v>
      </c>
    </row>
    <row r="62" spans="1:55" ht="12.75">
      <c r="A62" s="8"/>
      <c r="B62" s="8"/>
      <c r="C62" s="20"/>
      <c r="D62" s="16"/>
      <c r="E62" s="17"/>
      <c r="F62" s="16"/>
      <c r="G62" s="16"/>
      <c r="H62" s="8"/>
      <c r="I62" s="8"/>
      <c r="J62" s="8"/>
      <c r="K62" s="18"/>
      <c r="L62" s="18"/>
      <c r="M62" s="8"/>
      <c r="N62" s="18"/>
      <c r="O62" s="18"/>
      <c r="P62" s="8"/>
      <c r="Q62" s="8"/>
      <c r="R62" s="8"/>
      <c r="S62" s="8"/>
      <c r="T62" s="19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 t="s">
        <v>219</v>
      </c>
      <c r="AJ62" t="s">
        <v>221</v>
      </c>
      <c r="AK62">
        <f>AK59/(AK58+AK59)</f>
        <v>1</v>
      </c>
      <c r="AL62">
        <f aca="true" t="shared" si="20" ref="AL62:BC62">AL59/(AL58+AL59)</f>
        <v>0.9722222222222222</v>
      </c>
      <c r="AM62">
        <f t="shared" si="20"/>
        <v>0.8055555555555556</v>
      </c>
      <c r="AN62">
        <f t="shared" si="20"/>
        <v>0.9722222222222222</v>
      </c>
      <c r="AO62">
        <f t="shared" si="20"/>
        <v>1</v>
      </c>
      <c r="AQ62">
        <f t="shared" si="20"/>
        <v>0.7777777777777778</v>
      </c>
      <c r="AR62">
        <f t="shared" si="20"/>
        <v>0.9722222222222222</v>
      </c>
      <c r="AS62">
        <f t="shared" si="20"/>
        <v>0.9444444444444444</v>
      </c>
      <c r="AU62">
        <f t="shared" si="20"/>
        <v>0.9166666666666666</v>
      </c>
      <c r="AV62">
        <f t="shared" si="20"/>
        <v>0.9444444444444444</v>
      </c>
      <c r="AW62">
        <f t="shared" si="20"/>
        <v>0.8055555555555556</v>
      </c>
      <c r="AX62">
        <f t="shared" si="20"/>
        <v>0.9722222222222222</v>
      </c>
      <c r="AY62">
        <f t="shared" si="20"/>
        <v>0.9444444444444444</v>
      </c>
      <c r="BA62">
        <f t="shared" si="20"/>
        <v>0.7222222222222222</v>
      </c>
      <c r="BB62">
        <f t="shared" si="20"/>
        <v>0.9166666666666666</v>
      </c>
      <c r="BC62">
        <f t="shared" si="20"/>
        <v>0.8333333333333334</v>
      </c>
    </row>
    <row r="63" spans="3:34" ht="12.75">
      <c r="C63" s="20"/>
      <c r="D63" s="16"/>
      <c r="E63" s="17"/>
      <c r="F63" s="16"/>
      <c r="G63" s="16"/>
      <c r="H63" s="8"/>
      <c r="I63" s="8"/>
      <c r="J63" s="8"/>
      <c r="K63" s="18"/>
      <c r="L63" s="18"/>
      <c r="M63" s="8"/>
      <c r="N63" s="18"/>
      <c r="O63" s="18"/>
      <c r="P63" s="8"/>
      <c r="Q63" s="8"/>
      <c r="R63" s="8"/>
      <c r="S63" s="8"/>
      <c r="T63" s="19"/>
      <c r="U63" s="21"/>
      <c r="V63" s="21"/>
      <c r="W63" s="21"/>
      <c r="X63" s="21"/>
      <c r="Y63" s="24"/>
      <c r="Z63" s="24"/>
      <c r="AA63" s="24"/>
      <c r="AB63" s="24"/>
      <c r="AC63" s="21"/>
      <c r="AD63" s="21"/>
      <c r="AE63" s="21"/>
      <c r="AF63" s="21"/>
      <c r="AG63" s="21"/>
      <c r="AH63" s="21"/>
    </row>
    <row r="64" spans="3:34" ht="12.75">
      <c r="C64" s="20"/>
      <c r="D64" s="16"/>
      <c r="E64" s="17"/>
      <c r="F64" s="16"/>
      <c r="G64" s="16"/>
      <c r="H64" s="8"/>
      <c r="J64" s="8"/>
      <c r="K64" s="8"/>
      <c r="L64" s="18"/>
      <c r="M64" s="18"/>
      <c r="N64" s="18"/>
      <c r="O64" s="18"/>
      <c r="P64" s="8"/>
      <c r="Q64" s="8"/>
      <c r="R64" s="8"/>
      <c r="S64" s="8"/>
      <c r="T64" s="19"/>
      <c r="U64" s="21"/>
      <c r="V64" s="21"/>
      <c r="W64" s="21"/>
      <c r="X64" s="21"/>
      <c r="Y64" s="24"/>
      <c r="Z64" s="24"/>
      <c r="AA64" s="24"/>
      <c r="AB64" s="24"/>
      <c r="AC64" s="21"/>
      <c r="AD64" s="21"/>
      <c r="AE64" s="21"/>
      <c r="AF64" s="21"/>
      <c r="AG64" s="21"/>
      <c r="AH64" s="21"/>
    </row>
    <row r="65" spans="3:34" ht="12.75">
      <c r="C65" s="20"/>
      <c r="D65" s="16"/>
      <c r="E65" s="17"/>
      <c r="F65" s="16"/>
      <c r="G65" s="16"/>
      <c r="H65" s="8"/>
      <c r="J65" s="8"/>
      <c r="K65" s="8"/>
      <c r="L65" s="18"/>
      <c r="M65" s="18"/>
      <c r="N65" s="18"/>
      <c r="O65" s="18"/>
      <c r="P65" s="8"/>
      <c r="Q65" s="8"/>
      <c r="R65" s="8"/>
      <c r="S65" s="8"/>
      <c r="T65" s="19"/>
      <c r="U65" s="21"/>
      <c r="V65" s="21"/>
      <c r="W65" s="21"/>
      <c r="X65" s="21"/>
      <c r="Y65" s="24"/>
      <c r="Z65" s="24"/>
      <c r="AA65" s="24"/>
      <c r="AB65" s="24"/>
      <c r="AC65" s="21"/>
      <c r="AD65" s="21"/>
      <c r="AE65" s="21"/>
      <c r="AF65" s="21"/>
      <c r="AG65" s="21"/>
      <c r="AH65" s="21"/>
    </row>
    <row r="66" spans="3:34" ht="12.75">
      <c r="C66" s="20"/>
      <c r="D66" s="16"/>
      <c r="E66" s="17"/>
      <c r="F66" s="16"/>
      <c r="G66" s="16"/>
      <c r="H66" s="8"/>
      <c r="I66" s="8"/>
      <c r="J66" s="8"/>
      <c r="K66" s="18"/>
      <c r="L66" s="18"/>
      <c r="M66" s="8"/>
      <c r="N66" s="18"/>
      <c r="O66" s="18"/>
      <c r="P66" s="8"/>
      <c r="Q66" s="8"/>
      <c r="R66" s="8"/>
      <c r="S66" s="8"/>
      <c r="T66" s="19"/>
      <c r="U66" s="21"/>
      <c r="V66" s="21"/>
      <c r="W66" s="21"/>
      <c r="X66" s="21"/>
      <c r="Y66" s="24"/>
      <c r="Z66" s="24"/>
      <c r="AA66" s="24"/>
      <c r="AB66" s="24"/>
      <c r="AC66" s="21"/>
      <c r="AD66" s="21"/>
      <c r="AE66" s="21"/>
      <c r="AF66" s="21"/>
      <c r="AG66" s="21"/>
      <c r="AH66" s="21"/>
    </row>
    <row r="67" spans="3:34" ht="12.75">
      <c r="C67" s="20"/>
      <c r="D67" s="16"/>
      <c r="E67" s="17"/>
      <c r="F67" s="16"/>
      <c r="G67" s="16"/>
      <c r="H67" s="8"/>
      <c r="I67" s="8"/>
      <c r="J67" s="8"/>
      <c r="K67" s="18"/>
      <c r="L67" s="18"/>
      <c r="M67" s="8"/>
      <c r="N67" s="18"/>
      <c r="O67" s="18"/>
      <c r="P67" s="8"/>
      <c r="Q67" s="8"/>
      <c r="R67" s="8"/>
      <c r="S67" s="8"/>
      <c r="T67" s="19"/>
      <c r="U67" s="21"/>
      <c r="V67" s="21"/>
      <c r="W67" s="21"/>
      <c r="X67" s="21"/>
      <c r="Y67" s="24"/>
      <c r="Z67" s="24"/>
      <c r="AA67" s="24"/>
      <c r="AB67" s="24"/>
      <c r="AC67" s="21"/>
      <c r="AD67" s="21"/>
      <c r="AE67" s="21"/>
      <c r="AF67" s="21"/>
      <c r="AG67" s="21"/>
      <c r="AH67" s="21"/>
    </row>
    <row r="68" spans="3:34" ht="12.75">
      <c r="C68" s="26"/>
      <c r="D68" s="16"/>
      <c r="E68" s="17"/>
      <c r="F68" s="16"/>
      <c r="G68" s="16"/>
      <c r="H68" s="8"/>
      <c r="I68" s="8"/>
      <c r="J68" s="8"/>
      <c r="K68" s="18"/>
      <c r="L68" s="18"/>
      <c r="M68" s="8"/>
      <c r="N68" s="18"/>
      <c r="O68" s="18"/>
      <c r="P68" s="8"/>
      <c r="Q68" s="8"/>
      <c r="R68" s="8"/>
      <c r="S68" s="8"/>
      <c r="T68" s="19"/>
      <c r="U68" s="21"/>
      <c r="V68" s="21"/>
      <c r="W68" s="21"/>
      <c r="X68" s="21"/>
      <c r="Y68" s="24"/>
      <c r="Z68" s="24"/>
      <c r="AA68" s="24"/>
      <c r="AB68" s="24"/>
      <c r="AC68" s="21"/>
      <c r="AD68" s="21"/>
      <c r="AE68" s="21"/>
      <c r="AF68" s="21"/>
      <c r="AG68" s="21"/>
      <c r="AH68" s="21"/>
    </row>
    <row r="69" spans="3:34" ht="12.75">
      <c r="C69" s="26"/>
      <c r="D69" s="16"/>
      <c r="E69" s="17"/>
      <c r="F69" s="16"/>
      <c r="G69" s="16"/>
      <c r="H69" s="8"/>
      <c r="I69" s="8"/>
      <c r="J69" s="8"/>
      <c r="K69" s="18"/>
      <c r="L69" s="18"/>
      <c r="M69" s="8"/>
      <c r="N69" s="18"/>
      <c r="O69" s="18"/>
      <c r="P69" s="8"/>
      <c r="Q69" s="8"/>
      <c r="R69" s="8"/>
      <c r="S69" s="8"/>
      <c r="T69" s="19"/>
      <c r="U69" s="21"/>
      <c r="V69" s="21"/>
      <c r="W69" s="21"/>
      <c r="X69" s="21"/>
      <c r="Y69" s="24"/>
      <c r="Z69" s="24"/>
      <c r="AA69" s="24"/>
      <c r="AB69" s="24"/>
      <c r="AC69" s="21"/>
      <c r="AD69" s="21"/>
      <c r="AE69" s="21"/>
      <c r="AF69" s="21"/>
      <c r="AG69" s="21"/>
      <c r="AH69" s="21"/>
    </row>
    <row r="70" spans="3:34" ht="15.75">
      <c r="C70" s="15"/>
      <c r="D70" s="16"/>
      <c r="E70" s="17"/>
      <c r="F70" s="16"/>
      <c r="G70" s="16"/>
      <c r="H70" s="8"/>
      <c r="I70" s="8"/>
      <c r="J70" s="8"/>
      <c r="K70" s="18"/>
      <c r="L70" s="18"/>
      <c r="M70" s="8"/>
      <c r="N70" s="18"/>
      <c r="O70" s="18"/>
      <c r="P70" s="8"/>
      <c r="Q70" s="8"/>
      <c r="R70" s="8"/>
      <c r="S70" s="8"/>
      <c r="T70" s="19"/>
      <c r="U70" s="21"/>
      <c r="V70" s="21"/>
      <c r="W70" s="21"/>
      <c r="X70" s="21"/>
      <c r="Y70" s="24"/>
      <c r="Z70" s="24"/>
      <c r="AA70" s="24"/>
      <c r="AB70" s="24"/>
      <c r="AC70" s="21"/>
      <c r="AD70" s="21"/>
      <c r="AE70" s="21"/>
      <c r="AF70" s="21"/>
      <c r="AG70" s="21"/>
      <c r="AH70" s="21"/>
    </row>
    <row r="71" spans="3:34" ht="15.75">
      <c r="C71" s="15"/>
      <c r="D71" s="16"/>
      <c r="E71" s="17"/>
      <c r="F71" s="16"/>
      <c r="G71" s="16"/>
      <c r="H71" s="8"/>
      <c r="I71" s="8"/>
      <c r="J71" s="8"/>
      <c r="K71" s="18"/>
      <c r="L71" s="18"/>
      <c r="M71" s="8"/>
      <c r="N71" s="18"/>
      <c r="O71" s="18"/>
      <c r="P71" s="8"/>
      <c r="Q71" s="8"/>
      <c r="R71" s="8"/>
      <c r="S71" s="8"/>
      <c r="T71" s="19"/>
      <c r="U71" s="21"/>
      <c r="V71" s="21"/>
      <c r="W71" s="21"/>
      <c r="X71" s="21"/>
      <c r="Y71" s="24"/>
      <c r="Z71" s="24"/>
      <c r="AA71" s="24"/>
      <c r="AB71" s="24"/>
      <c r="AC71" s="21"/>
      <c r="AD71" s="21"/>
      <c r="AE71" s="21"/>
      <c r="AF71" s="21"/>
      <c r="AG71" s="21"/>
      <c r="AH71" s="21"/>
    </row>
    <row r="72" spans="3:34" ht="15.75">
      <c r="C72" s="15"/>
      <c r="D72" s="16"/>
      <c r="E72" s="17"/>
      <c r="F72" s="16"/>
      <c r="G72" s="16"/>
      <c r="H72" s="8"/>
      <c r="I72" s="8"/>
      <c r="J72" s="8"/>
      <c r="K72" s="18"/>
      <c r="L72" s="18"/>
      <c r="M72" s="8"/>
      <c r="N72" s="18"/>
      <c r="O72" s="18"/>
      <c r="P72" s="8"/>
      <c r="Q72" s="8"/>
      <c r="R72" s="8"/>
      <c r="S72" s="8"/>
      <c r="T72" s="19"/>
      <c r="U72" s="21"/>
      <c r="V72" s="21"/>
      <c r="W72" s="21"/>
      <c r="X72" s="21"/>
      <c r="Y72" s="24"/>
      <c r="Z72" s="24"/>
      <c r="AA72" s="24"/>
      <c r="AB72" s="24"/>
      <c r="AC72" s="21"/>
      <c r="AD72" s="21"/>
      <c r="AE72" s="21"/>
      <c r="AF72" s="21"/>
      <c r="AG72" s="21"/>
      <c r="AH72" s="21"/>
    </row>
    <row r="73" spans="3:34" ht="15.75">
      <c r="C73" s="15"/>
      <c r="D73" s="16"/>
      <c r="E73" s="17"/>
      <c r="F73" s="16"/>
      <c r="G73" s="16"/>
      <c r="H73" s="8"/>
      <c r="I73" s="8"/>
      <c r="Q73" s="8"/>
      <c r="R73" s="8"/>
      <c r="S73" s="8"/>
      <c r="T73" s="19"/>
      <c r="U73" s="21"/>
      <c r="V73" s="21"/>
      <c r="W73" s="21"/>
      <c r="X73" s="21"/>
      <c r="Y73" s="24"/>
      <c r="Z73" s="24"/>
      <c r="AA73" s="24"/>
      <c r="AB73" s="24"/>
      <c r="AC73" s="21"/>
      <c r="AD73" s="21"/>
      <c r="AE73" s="21"/>
      <c r="AF73" s="21"/>
      <c r="AG73" s="21"/>
      <c r="AH73" s="21"/>
    </row>
    <row r="74" spans="3:34" ht="15.75">
      <c r="C74" s="15"/>
      <c r="D74" s="16"/>
      <c r="E74" s="17"/>
      <c r="F74" s="16"/>
      <c r="G74" s="16"/>
      <c r="H74" s="8"/>
      <c r="I74" s="8"/>
      <c r="J74" s="8"/>
      <c r="K74" s="18"/>
      <c r="L74" s="18"/>
      <c r="M74" s="8"/>
      <c r="N74" s="18"/>
      <c r="O74" s="18"/>
      <c r="P74" s="8"/>
      <c r="Q74" s="8"/>
      <c r="R74" s="8"/>
      <c r="S74" s="8"/>
      <c r="T74" s="19"/>
      <c r="U74" s="21"/>
      <c r="V74" s="21"/>
      <c r="W74" s="21"/>
      <c r="X74" s="21"/>
      <c r="Y74" s="24"/>
      <c r="Z74" s="24"/>
      <c r="AA74" s="24"/>
      <c r="AB74" s="24"/>
      <c r="AC74" s="21"/>
      <c r="AD74" s="21"/>
      <c r="AE74" s="21"/>
      <c r="AF74" s="21"/>
      <c r="AG74" s="21"/>
      <c r="AH74" s="21"/>
    </row>
    <row r="75" spans="3:34" ht="15.75">
      <c r="C75" s="15"/>
      <c r="D75" s="16"/>
      <c r="E75" s="17"/>
      <c r="F75" s="16"/>
      <c r="G75" s="16"/>
      <c r="H75" s="8"/>
      <c r="I75" s="8"/>
      <c r="J75" s="8"/>
      <c r="K75" s="18"/>
      <c r="L75" s="18"/>
      <c r="M75" s="8"/>
      <c r="N75" s="18"/>
      <c r="O75" s="18"/>
      <c r="P75" s="8"/>
      <c r="Q75" s="8"/>
      <c r="R75" s="8"/>
      <c r="S75" s="8"/>
      <c r="T75" s="19"/>
      <c r="U75" s="21"/>
      <c r="V75" s="21"/>
      <c r="W75" s="21"/>
      <c r="X75" s="21"/>
      <c r="Y75" s="24"/>
      <c r="Z75" s="24"/>
      <c r="AA75" s="24"/>
      <c r="AB75" s="24"/>
      <c r="AC75" s="21"/>
      <c r="AD75" s="21"/>
      <c r="AE75" s="21"/>
      <c r="AF75" s="21"/>
      <c r="AG75" s="21"/>
      <c r="AH75" s="21"/>
    </row>
    <row r="76" spans="4:34" ht="12.75">
      <c r="D76" s="8"/>
      <c r="E76" s="17"/>
      <c r="F76" s="16"/>
      <c r="G76" s="16"/>
      <c r="H76" s="8"/>
      <c r="I76" s="8"/>
      <c r="J76" s="8"/>
      <c r="K76" s="18"/>
      <c r="L76" s="18"/>
      <c r="M76" s="8"/>
      <c r="N76" s="18"/>
      <c r="O76" s="18"/>
      <c r="P76" s="8"/>
      <c r="Q76" s="8"/>
      <c r="R76" s="8"/>
      <c r="S76" s="8"/>
      <c r="T76" s="19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</row>
    <row r="77" spans="4:34" ht="12.75">
      <c r="D77" s="8"/>
      <c r="E77" s="17"/>
      <c r="F77" s="16"/>
      <c r="G77" s="16"/>
      <c r="H77" s="8"/>
      <c r="I77" s="8"/>
      <c r="J77" s="8"/>
      <c r="K77" s="18"/>
      <c r="L77" s="18"/>
      <c r="M77" s="8"/>
      <c r="N77" s="18"/>
      <c r="O77" s="18"/>
      <c r="P77" s="8"/>
      <c r="Q77" s="8"/>
      <c r="R77" s="8"/>
      <c r="S77" s="8"/>
      <c r="T77" s="19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</row>
    <row r="78" spans="4:34" ht="12.75">
      <c r="D78" s="8"/>
      <c r="E78" s="17"/>
      <c r="F78" s="16"/>
      <c r="G78" s="16"/>
      <c r="H78" s="8"/>
      <c r="I78" s="8"/>
      <c r="J78" s="8"/>
      <c r="K78" s="18"/>
      <c r="L78" s="18"/>
      <c r="M78" s="8"/>
      <c r="N78" s="18"/>
      <c r="O78" s="18"/>
      <c r="P78" s="8"/>
      <c r="Q78" s="8"/>
      <c r="R78" s="8"/>
      <c r="S78" s="8"/>
      <c r="T78" s="19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</row>
    <row r="79" spans="4:34" ht="12.75">
      <c r="D79" s="8"/>
      <c r="E79" s="17"/>
      <c r="F79" s="16"/>
      <c r="G79" s="16"/>
      <c r="H79" s="8"/>
      <c r="I79" s="8"/>
      <c r="J79" s="8"/>
      <c r="K79" s="18"/>
      <c r="L79" s="18"/>
      <c r="M79" s="8"/>
      <c r="N79" s="18"/>
      <c r="O79" s="18"/>
      <c r="P79" s="8"/>
      <c r="Q79" s="8"/>
      <c r="R79" s="8"/>
      <c r="S79" s="8"/>
      <c r="T79" s="19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</row>
    <row r="80" spans="4:34" ht="12.75">
      <c r="D80" s="8"/>
      <c r="E80" s="17"/>
      <c r="F80" s="16"/>
      <c r="G80" s="16"/>
      <c r="H80" s="8"/>
      <c r="I80" s="8"/>
      <c r="J80" s="8"/>
      <c r="K80" s="18"/>
      <c r="L80" s="18"/>
      <c r="M80" s="8"/>
      <c r="N80" s="18"/>
      <c r="O80" s="18"/>
      <c r="P80" s="8"/>
      <c r="Q80" s="8"/>
      <c r="R80" s="8"/>
      <c r="S80" s="8"/>
      <c r="T80" s="19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</row>
    <row r="81" spans="4:34" ht="12.75">
      <c r="D81" s="8"/>
      <c r="E81" s="17"/>
      <c r="F81" s="16"/>
      <c r="G81" s="16"/>
      <c r="H81" s="8"/>
      <c r="I81" s="8"/>
      <c r="J81" s="8"/>
      <c r="K81" s="18"/>
      <c r="L81" s="18"/>
      <c r="M81" s="8"/>
      <c r="N81" s="18"/>
      <c r="O81" s="18"/>
      <c r="P81" s="8"/>
      <c r="Q81" s="8"/>
      <c r="R81" s="8"/>
      <c r="S81" s="8"/>
      <c r="T81" s="19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</row>
    <row r="82" spans="4:34" ht="12.75">
      <c r="D82" s="8"/>
      <c r="E82" s="17"/>
      <c r="F82" s="16"/>
      <c r="G82" s="16"/>
      <c r="H82" s="8"/>
      <c r="I82" s="8"/>
      <c r="J82" s="8"/>
      <c r="K82" s="18"/>
      <c r="L82" s="18"/>
      <c r="M82" s="8"/>
      <c r="N82" s="18"/>
      <c r="O82" s="18"/>
      <c r="P82" s="8"/>
      <c r="Q82" s="8"/>
      <c r="R82" s="8"/>
      <c r="S82" s="8"/>
      <c r="T82" s="19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</row>
    <row r="83" spans="4:34" ht="12.75">
      <c r="D83" s="8"/>
      <c r="E83" s="17"/>
      <c r="F83" s="16"/>
      <c r="G83" s="16"/>
      <c r="H83" s="8"/>
      <c r="I83" s="8"/>
      <c r="J83" s="8"/>
      <c r="K83" s="18"/>
      <c r="L83" s="18"/>
      <c r="M83" s="8"/>
      <c r="N83" s="18"/>
      <c r="O83" s="18"/>
      <c r="P83" s="8"/>
      <c r="Q83" s="8"/>
      <c r="R83" s="8"/>
      <c r="S83" s="8"/>
      <c r="T83" s="19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</row>
    <row r="84" spans="4:34" ht="12.75">
      <c r="D84" s="8"/>
      <c r="E84" s="17"/>
      <c r="F84" s="16"/>
      <c r="G84" s="16"/>
      <c r="H84" s="8"/>
      <c r="I84" s="8"/>
      <c r="J84" s="8"/>
      <c r="K84" s="18"/>
      <c r="L84" s="18"/>
      <c r="M84" s="8"/>
      <c r="N84" s="18"/>
      <c r="O84" s="18"/>
      <c r="P84" s="8"/>
      <c r="Q84" s="8"/>
      <c r="R84" s="8"/>
      <c r="S84" s="8"/>
      <c r="T84" s="19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</row>
    <row r="85" spans="4:34" ht="12.75">
      <c r="D85" s="8"/>
      <c r="E85" s="17"/>
      <c r="F85" s="16"/>
      <c r="G85" s="16"/>
      <c r="H85" s="8"/>
      <c r="I85" s="8"/>
      <c r="J85" s="8"/>
      <c r="K85" s="18"/>
      <c r="L85" s="18"/>
      <c r="M85" s="8"/>
      <c r="N85" s="18"/>
      <c r="O85" s="18"/>
      <c r="P85" s="8"/>
      <c r="Q85" s="8"/>
      <c r="R85" s="8"/>
      <c r="S85" s="8"/>
      <c r="T85" s="19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</row>
    <row r="86" spans="4:34" ht="12.75">
      <c r="D86" s="8"/>
      <c r="E86" s="17"/>
      <c r="F86" s="16"/>
      <c r="G86" s="16"/>
      <c r="H86" s="8"/>
      <c r="I86" s="8"/>
      <c r="J86" s="8"/>
      <c r="K86" s="18"/>
      <c r="L86" s="18"/>
      <c r="M86" s="8"/>
      <c r="N86" s="18"/>
      <c r="O86" s="18"/>
      <c r="P86" s="8"/>
      <c r="Q86" s="8"/>
      <c r="R86" s="8"/>
      <c r="S86" s="8"/>
      <c r="T86" s="19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</row>
    <row r="87" spans="4:34" ht="12.75">
      <c r="D87" s="8"/>
      <c r="E87" s="17"/>
      <c r="F87" s="16"/>
      <c r="G87" s="16"/>
      <c r="H87" s="8"/>
      <c r="I87" s="8"/>
      <c r="J87" s="8"/>
      <c r="K87" s="18"/>
      <c r="L87" s="18"/>
      <c r="M87" s="8"/>
      <c r="N87" s="18"/>
      <c r="O87" s="18"/>
      <c r="P87" s="8"/>
      <c r="Q87" s="8"/>
      <c r="R87" s="8"/>
      <c r="S87" s="8"/>
      <c r="T87" s="19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</row>
    <row r="88" spans="4:34" ht="12.75">
      <c r="D88" s="8"/>
      <c r="E88" s="17"/>
      <c r="F88" s="16"/>
      <c r="G88" s="16"/>
      <c r="H88" s="8"/>
      <c r="I88" s="8"/>
      <c r="J88" s="8"/>
      <c r="K88" s="18"/>
      <c r="L88" s="18"/>
      <c r="M88" s="8"/>
      <c r="N88" s="18"/>
      <c r="O88" s="18"/>
      <c r="P88" s="8"/>
      <c r="Q88" s="8"/>
      <c r="R88" s="8"/>
      <c r="S88" s="8"/>
      <c r="T88" s="19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</row>
    <row r="89" spans="4:34" ht="12.75">
      <c r="D89" s="8"/>
      <c r="E89" s="17"/>
      <c r="F89" s="16"/>
      <c r="G89" s="16"/>
      <c r="H89" s="8"/>
      <c r="I89" s="8"/>
      <c r="J89" s="8"/>
      <c r="K89" s="18"/>
      <c r="L89" s="18"/>
      <c r="M89" s="8"/>
      <c r="N89" s="18"/>
      <c r="O89" s="18"/>
      <c r="P89" s="8"/>
      <c r="Q89" s="8"/>
      <c r="R89" s="8"/>
      <c r="S89" s="8"/>
      <c r="T89" s="19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</row>
    <row r="90" spans="4:34" ht="12.75">
      <c r="D90" s="8"/>
      <c r="E90" s="17"/>
      <c r="F90" s="16"/>
      <c r="G90" s="16"/>
      <c r="H90" s="8"/>
      <c r="I90" s="8"/>
      <c r="J90" s="8"/>
      <c r="K90" s="18"/>
      <c r="L90" s="18"/>
      <c r="M90" s="8"/>
      <c r="N90" s="18"/>
      <c r="O90" s="18"/>
      <c r="P90" s="8"/>
      <c r="Q90" s="8"/>
      <c r="R90" s="8"/>
      <c r="S90" s="8"/>
      <c r="T90" s="19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</row>
    <row r="91" spans="4:34" ht="12.75">
      <c r="D91" s="8"/>
      <c r="E91" s="17"/>
      <c r="F91" s="16"/>
      <c r="G91" s="16"/>
      <c r="H91" s="8"/>
      <c r="I91" s="8"/>
      <c r="J91" s="8"/>
      <c r="K91" s="18"/>
      <c r="L91" s="18"/>
      <c r="M91" s="8"/>
      <c r="N91" s="18"/>
      <c r="O91" s="18"/>
      <c r="P91" s="8"/>
      <c r="Q91" s="8"/>
      <c r="R91" s="8"/>
      <c r="S91" s="8"/>
      <c r="T91" s="19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</row>
    <row r="92" spans="4:34" ht="12.75">
      <c r="D92" s="8"/>
      <c r="E92" s="17"/>
      <c r="F92" s="16"/>
      <c r="G92" s="16"/>
      <c r="H92" s="8"/>
      <c r="I92" s="8"/>
      <c r="J92" s="8"/>
      <c r="K92" s="18"/>
      <c r="L92" s="18"/>
      <c r="M92" s="8"/>
      <c r="N92" s="18"/>
      <c r="O92" s="18"/>
      <c r="P92" s="8"/>
      <c r="Q92" s="8"/>
      <c r="R92" s="8"/>
      <c r="S92" s="8"/>
      <c r="T92" s="19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</row>
    <row r="93" spans="4:34" ht="12.75">
      <c r="D93" s="8"/>
      <c r="E93" s="17"/>
      <c r="F93" s="16"/>
      <c r="G93" s="16"/>
      <c r="H93" s="8"/>
      <c r="I93" s="8"/>
      <c r="J93" s="8"/>
      <c r="K93" s="18"/>
      <c r="L93" s="18"/>
      <c r="M93" s="8"/>
      <c r="N93" s="18"/>
      <c r="O93" s="18"/>
      <c r="P93" s="8"/>
      <c r="Q93" s="8"/>
      <c r="R93" s="8"/>
      <c r="S93" s="8"/>
      <c r="T93" s="19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</row>
    <row r="94" spans="4:34" ht="12.75">
      <c r="D94" s="8"/>
      <c r="E94" s="17"/>
      <c r="F94" s="16"/>
      <c r="G94" s="16"/>
      <c r="H94" s="8"/>
      <c r="I94" s="8"/>
      <c r="J94" s="8"/>
      <c r="K94" s="18"/>
      <c r="L94" s="18"/>
      <c r="M94" s="8"/>
      <c r="N94" s="18"/>
      <c r="O94" s="18"/>
      <c r="P94" s="8"/>
      <c r="Q94" s="8"/>
      <c r="R94" s="8"/>
      <c r="S94" s="8"/>
      <c r="T94" s="19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</row>
    <row r="95" spans="4:34" ht="12.75">
      <c r="D95" s="8"/>
      <c r="E95" s="17"/>
      <c r="F95" s="16"/>
      <c r="G95" s="16"/>
      <c r="H95" s="8"/>
      <c r="I95" s="8"/>
      <c r="J95" s="8"/>
      <c r="K95" s="18"/>
      <c r="L95" s="18"/>
      <c r="M95" s="8"/>
      <c r="N95" s="18"/>
      <c r="O95" s="18"/>
      <c r="P95" s="8"/>
      <c r="Q95" s="8"/>
      <c r="R95" s="8"/>
      <c r="S95" s="8"/>
      <c r="T95" s="19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</row>
    <row r="96" spans="4:34" ht="12.75">
      <c r="D96" s="8"/>
      <c r="E96" s="17"/>
      <c r="F96" s="16"/>
      <c r="G96" s="16"/>
      <c r="H96" s="8"/>
      <c r="I96" s="8"/>
      <c r="J96" s="8"/>
      <c r="K96" s="18"/>
      <c r="L96" s="18"/>
      <c r="M96" s="8"/>
      <c r="N96" s="18"/>
      <c r="O96" s="18"/>
      <c r="P96" s="8"/>
      <c r="Q96" s="8"/>
      <c r="R96" s="8"/>
      <c r="S96" s="8"/>
      <c r="T96" s="19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4:34" ht="12.75">
      <c r="D97" s="8"/>
      <c r="E97" s="17"/>
      <c r="F97" s="16"/>
      <c r="G97" s="16"/>
      <c r="H97" s="8"/>
      <c r="I97" s="8"/>
      <c r="J97" s="8"/>
      <c r="K97" s="18"/>
      <c r="L97" s="18"/>
      <c r="M97" s="8"/>
      <c r="N97" s="18"/>
      <c r="O97" s="18"/>
      <c r="P97" s="8"/>
      <c r="Q97" s="8"/>
      <c r="R97" s="8"/>
      <c r="S97" s="8"/>
      <c r="T97" s="19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</row>
    <row r="98" spans="4:34" ht="12.75">
      <c r="D98" s="8"/>
      <c r="E98" s="17"/>
      <c r="F98" s="16"/>
      <c r="G98" s="16"/>
      <c r="H98" s="8"/>
      <c r="I98" s="8"/>
      <c r="J98" s="8"/>
      <c r="K98" s="18"/>
      <c r="L98" s="18"/>
      <c r="M98" s="8"/>
      <c r="N98" s="18"/>
      <c r="O98" s="18"/>
      <c r="P98" s="8"/>
      <c r="Q98" s="8"/>
      <c r="R98" s="8"/>
      <c r="S98" s="8"/>
      <c r="T98" s="19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</row>
    <row r="99" spans="4:34" ht="12.75">
      <c r="D99" s="8"/>
      <c r="E99" s="17"/>
      <c r="F99" s="16"/>
      <c r="G99" s="16"/>
      <c r="H99" s="8"/>
      <c r="I99" s="8"/>
      <c r="J99" s="8"/>
      <c r="K99" s="18"/>
      <c r="L99" s="18"/>
      <c r="M99" s="8"/>
      <c r="N99" s="18"/>
      <c r="O99" s="18"/>
      <c r="P99" s="8"/>
      <c r="Q99" s="8"/>
      <c r="R99" s="8"/>
      <c r="S99" s="8"/>
      <c r="T99" s="19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</row>
    <row r="100" spans="4:34" ht="12.75">
      <c r="D100" s="8"/>
      <c r="E100" s="17"/>
      <c r="F100" s="16"/>
      <c r="G100" s="16"/>
      <c r="H100" s="8"/>
      <c r="I100" s="8"/>
      <c r="J100" s="8"/>
      <c r="K100" s="18"/>
      <c r="L100" s="18"/>
      <c r="M100" s="8"/>
      <c r="N100" s="18"/>
      <c r="O100" s="18"/>
      <c r="P100" s="8"/>
      <c r="Q100" s="8"/>
      <c r="R100" s="8"/>
      <c r="S100" s="8"/>
      <c r="T100" s="19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</row>
    <row r="101" spans="4:34" ht="12.75">
      <c r="D101" s="8"/>
      <c r="E101" s="17"/>
      <c r="F101" s="16"/>
      <c r="G101" s="16"/>
      <c r="H101" s="8"/>
      <c r="I101" s="8"/>
      <c r="J101" s="8"/>
      <c r="K101" s="18"/>
      <c r="L101" s="18"/>
      <c r="M101" s="8"/>
      <c r="N101" s="18"/>
      <c r="O101" s="18"/>
      <c r="P101" s="8"/>
      <c r="Q101" s="8"/>
      <c r="R101" s="8"/>
      <c r="S101" s="8"/>
      <c r="T101" s="19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</row>
    <row r="102" spans="4:34" ht="12.75">
      <c r="D102" s="8"/>
      <c r="E102" s="17"/>
      <c r="F102" s="16"/>
      <c r="G102" s="16"/>
      <c r="H102" s="8"/>
      <c r="I102" s="8"/>
      <c r="J102" s="8"/>
      <c r="K102" s="18"/>
      <c r="L102" s="18"/>
      <c r="M102" s="8"/>
      <c r="N102" s="18"/>
      <c r="O102" s="18"/>
      <c r="P102" s="8"/>
      <c r="Q102" s="8"/>
      <c r="R102" s="8"/>
      <c r="S102" s="8"/>
      <c r="T102" s="19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</row>
    <row r="103" spans="4:34" ht="12.75">
      <c r="D103" s="8"/>
      <c r="E103" s="17"/>
      <c r="F103" s="16"/>
      <c r="G103" s="16"/>
      <c r="H103" s="8"/>
      <c r="I103" s="8"/>
      <c r="J103" s="8"/>
      <c r="K103" s="18"/>
      <c r="L103" s="18"/>
      <c r="M103" s="8"/>
      <c r="N103" s="18"/>
      <c r="O103" s="18"/>
      <c r="P103" s="8"/>
      <c r="Q103" s="8"/>
      <c r="R103" s="8"/>
      <c r="S103" s="8"/>
      <c r="T103" s="19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</row>
    <row r="104" spans="4:34" ht="12.75">
      <c r="D104" s="8"/>
      <c r="E104" s="17"/>
      <c r="F104" s="16"/>
      <c r="G104" s="16"/>
      <c r="H104" s="8"/>
      <c r="I104" s="8"/>
      <c r="J104" s="8"/>
      <c r="K104" s="18"/>
      <c r="L104" s="18"/>
      <c r="M104" s="8"/>
      <c r="N104" s="18"/>
      <c r="O104" s="18"/>
      <c r="P104" s="8"/>
      <c r="Q104" s="8"/>
      <c r="R104" s="8"/>
      <c r="S104" s="8"/>
      <c r="T104" s="19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</row>
    <row r="105" spans="4:34" ht="12.75">
      <c r="D105" s="8"/>
      <c r="E105" s="17"/>
      <c r="F105" s="16"/>
      <c r="G105" s="16"/>
      <c r="H105" s="8"/>
      <c r="I105" s="8"/>
      <c r="J105" s="8"/>
      <c r="K105" s="18"/>
      <c r="L105" s="18"/>
      <c r="M105" s="8"/>
      <c r="N105" s="18"/>
      <c r="O105" s="18"/>
      <c r="P105" s="8"/>
      <c r="Q105" s="8"/>
      <c r="R105" s="8"/>
      <c r="S105" s="8"/>
      <c r="T105" s="19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</row>
    <row r="106" spans="4:34" ht="12.75">
      <c r="D106" s="8"/>
      <c r="E106" s="17"/>
      <c r="F106" s="16"/>
      <c r="G106" s="16"/>
      <c r="H106" s="8"/>
      <c r="I106" s="8"/>
      <c r="J106" s="8"/>
      <c r="K106" s="18"/>
      <c r="L106" s="18"/>
      <c r="M106" s="8"/>
      <c r="N106" s="18"/>
      <c r="O106" s="18"/>
      <c r="P106" s="8"/>
      <c r="Q106" s="8"/>
      <c r="R106" s="8"/>
      <c r="S106" s="8"/>
      <c r="T106" s="19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</row>
    <row r="107" spans="4:34" ht="12.75">
      <c r="D107" s="8"/>
      <c r="E107" s="17"/>
      <c r="F107" s="16"/>
      <c r="G107" s="16"/>
      <c r="H107" s="8"/>
      <c r="I107" s="8"/>
      <c r="J107" s="8"/>
      <c r="K107" s="18"/>
      <c r="L107" s="18"/>
      <c r="M107" s="8"/>
      <c r="N107" s="18"/>
      <c r="O107" s="18"/>
      <c r="P107" s="8"/>
      <c r="Q107" s="8"/>
      <c r="R107" s="8"/>
      <c r="S107" s="8"/>
      <c r="T107" s="19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</row>
    <row r="108" spans="4:34" ht="12.75">
      <c r="D108" s="8"/>
      <c r="E108" s="17"/>
      <c r="F108" s="16"/>
      <c r="G108" s="16"/>
      <c r="H108" s="8"/>
      <c r="I108" s="8"/>
      <c r="J108" s="8"/>
      <c r="K108" s="18"/>
      <c r="L108" s="18"/>
      <c r="M108" s="8"/>
      <c r="N108" s="18"/>
      <c r="O108" s="18"/>
      <c r="P108" s="8"/>
      <c r="Q108" s="8"/>
      <c r="R108" s="8"/>
      <c r="S108" s="8"/>
      <c r="T108" s="19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</row>
    <row r="109" spans="4:34" ht="12.75">
      <c r="D109" s="8"/>
      <c r="E109" s="17"/>
      <c r="F109" s="16"/>
      <c r="G109" s="16"/>
      <c r="H109" s="8"/>
      <c r="I109" s="8"/>
      <c r="J109" s="8"/>
      <c r="K109" s="18"/>
      <c r="L109" s="18"/>
      <c r="M109" s="8"/>
      <c r="N109" s="18"/>
      <c r="O109" s="18"/>
      <c r="P109" s="8"/>
      <c r="Q109" s="8"/>
      <c r="R109" s="8"/>
      <c r="S109" s="8"/>
      <c r="T109" s="19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</row>
    <row r="110" spans="4:34" ht="12.75">
      <c r="D110" s="8"/>
      <c r="E110" s="17"/>
      <c r="F110" s="16"/>
      <c r="G110" s="16"/>
      <c r="H110" s="8"/>
      <c r="I110" s="8"/>
      <c r="J110" s="8"/>
      <c r="K110" s="18"/>
      <c r="L110" s="18"/>
      <c r="M110" s="8"/>
      <c r="N110" s="18"/>
      <c r="O110" s="18"/>
      <c r="P110" s="8"/>
      <c r="Q110" s="8"/>
      <c r="R110" s="8"/>
      <c r="S110" s="8"/>
      <c r="T110" s="19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</row>
    <row r="111" spans="4:34" ht="12.75">
      <c r="D111" s="8"/>
      <c r="E111" s="17"/>
      <c r="F111" s="16"/>
      <c r="G111" s="16"/>
      <c r="H111" s="8"/>
      <c r="I111" s="8"/>
      <c r="J111" s="8"/>
      <c r="K111" s="18"/>
      <c r="L111" s="18"/>
      <c r="M111" s="8"/>
      <c r="N111" s="18"/>
      <c r="O111" s="18"/>
      <c r="P111" s="8"/>
      <c r="Q111" s="8"/>
      <c r="R111" s="8"/>
      <c r="S111" s="8"/>
      <c r="T111" s="19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</row>
    <row r="112" spans="4:34" ht="12.75">
      <c r="D112" s="8"/>
      <c r="E112" s="17"/>
      <c r="F112" s="16"/>
      <c r="G112" s="16"/>
      <c r="H112" s="8"/>
      <c r="I112" s="8"/>
      <c r="J112" s="8"/>
      <c r="K112" s="18"/>
      <c r="L112" s="18"/>
      <c r="M112" s="8"/>
      <c r="N112" s="18"/>
      <c r="O112" s="18"/>
      <c r="P112" s="8"/>
      <c r="Q112" s="8"/>
      <c r="R112" s="8"/>
      <c r="S112" s="8"/>
      <c r="T112" s="19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</row>
    <row r="113" spans="4:34" ht="12.75">
      <c r="D113" s="8"/>
      <c r="E113" s="17"/>
      <c r="F113" s="16"/>
      <c r="G113" s="16"/>
      <c r="H113" s="8"/>
      <c r="I113" s="8"/>
      <c r="J113" s="8"/>
      <c r="K113" s="18"/>
      <c r="L113" s="18"/>
      <c r="M113" s="8"/>
      <c r="N113" s="18"/>
      <c r="O113" s="18"/>
      <c r="P113" s="8"/>
      <c r="Q113" s="8"/>
      <c r="R113" s="8"/>
      <c r="S113" s="8"/>
      <c r="T113" s="19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</row>
    <row r="114" spans="4:34" ht="12.75">
      <c r="D114" s="8"/>
      <c r="E114" s="17"/>
      <c r="F114" s="16"/>
      <c r="G114" s="16"/>
      <c r="H114" s="8"/>
      <c r="I114" s="8"/>
      <c r="J114" s="8"/>
      <c r="K114" s="18"/>
      <c r="L114" s="18"/>
      <c r="M114" s="8"/>
      <c r="N114" s="18"/>
      <c r="O114" s="18"/>
      <c r="P114" s="8"/>
      <c r="Q114" s="8"/>
      <c r="R114" s="8"/>
      <c r="S114" s="8"/>
      <c r="T114" s="19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</row>
    <row r="115" spans="4:34" ht="12.75">
      <c r="D115" s="8"/>
      <c r="E115" s="17"/>
      <c r="F115" s="16"/>
      <c r="G115" s="16"/>
      <c r="H115" s="8"/>
      <c r="I115" s="8"/>
      <c r="J115" s="8"/>
      <c r="K115" s="18"/>
      <c r="L115" s="18"/>
      <c r="M115" s="8"/>
      <c r="N115" s="18"/>
      <c r="O115" s="18"/>
      <c r="P115" s="8"/>
      <c r="Q115" s="8"/>
      <c r="R115" s="8"/>
      <c r="S115" s="8"/>
      <c r="T115" s="19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</row>
    <row r="116" spans="4:34" ht="12.75">
      <c r="D116" s="8"/>
      <c r="E116" s="17"/>
      <c r="F116" s="16"/>
      <c r="G116" s="16"/>
      <c r="H116" s="8"/>
      <c r="I116" s="8"/>
      <c r="J116" s="8"/>
      <c r="K116" s="18"/>
      <c r="L116" s="18"/>
      <c r="M116" s="8"/>
      <c r="N116" s="18"/>
      <c r="O116" s="18"/>
      <c r="P116" s="8"/>
      <c r="Q116" s="8"/>
      <c r="R116" s="8"/>
      <c r="S116" s="8"/>
      <c r="T116" s="19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</row>
    <row r="117" spans="4:34" ht="12.75">
      <c r="D117" s="8"/>
      <c r="E117" s="17"/>
      <c r="F117" s="16"/>
      <c r="G117" s="16"/>
      <c r="H117" s="8"/>
      <c r="I117" s="8"/>
      <c r="J117" s="8"/>
      <c r="K117" s="18"/>
      <c r="L117" s="18"/>
      <c r="M117" s="8"/>
      <c r="N117" s="18"/>
      <c r="O117" s="18"/>
      <c r="P117" s="8"/>
      <c r="Q117" s="8"/>
      <c r="R117" s="8"/>
      <c r="S117" s="8"/>
      <c r="T117" s="19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</row>
    <row r="118" spans="4:34" ht="12.75">
      <c r="D118" s="8"/>
      <c r="E118" s="17"/>
      <c r="F118" s="16"/>
      <c r="G118" s="16"/>
      <c r="H118" s="8"/>
      <c r="I118" s="8"/>
      <c r="J118" s="8"/>
      <c r="K118" s="18"/>
      <c r="L118" s="18"/>
      <c r="M118" s="8"/>
      <c r="N118" s="18"/>
      <c r="O118" s="18"/>
      <c r="P118" s="8"/>
      <c r="Q118" s="8"/>
      <c r="R118" s="8"/>
      <c r="S118" s="8"/>
      <c r="T118" s="19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</row>
    <row r="119" spans="4:34" ht="12.75">
      <c r="D119" s="8"/>
      <c r="E119" s="17"/>
      <c r="F119" s="16"/>
      <c r="G119" s="16"/>
      <c r="H119" s="8"/>
      <c r="I119" s="8"/>
      <c r="J119" s="8"/>
      <c r="K119" s="18"/>
      <c r="L119" s="18"/>
      <c r="M119" s="8"/>
      <c r="N119" s="18"/>
      <c r="O119" s="18"/>
      <c r="P119" s="8"/>
      <c r="Q119" s="8"/>
      <c r="R119" s="8"/>
      <c r="S119" s="8"/>
      <c r="T119" s="19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</row>
    <row r="120" spans="4:34" ht="12.75">
      <c r="D120" s="8"/>
      <c r="E120" s="17"/>
      <c r="F120" s="16"/>
      <c r="G120" s="16"/>
      <c r="H120" s="8"/>
      <c r="I120" s="8"/>
      <c r="J120" s="8"/>
      <c r="K120" s="18"/>
      <c r="L120" s="18"/>
      <c r="M120" s="8"/>
      <c r="N120" s="18"/>
      <c r="O120" s="18"/>
      <c r="P120" s="8"/>
      <c r="Q120" s="8"/>
      <c r="R120" s="8"/>
      <c r="S120" s="8"/>
      <c r="T120" s="19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</row>
    <row r="121" spans="4:34" ht="12.75">
      <c r="D121" s="8"/>
      <c r="E121" s="17"/>
      <c r="F121" s="16"/>
      <c r="G121" s="16"/>
      <c r="H121" s="8"/>
      <c r="I121" s="8"/>
      <c r="J121" s="8"/>
      <c r="K121" s="18"/>
      <c r="L121" s="18"/>
      <c r="M121" s="8"/>
      <c r="N121" s="18"/>
      <c r="O121" s="18"/>
      <c r="P121" s="8"/>
      <c r="Q121" s="8"/>
      <c r="R121" s="8"/>
      <c r="S121" s="8"/>
      <c r="T121" s="19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</row>
    <row r="122" spans="4:34" ht="12.75">
      <c r="D122" s="8"/>
      <c r="E122" s="17"/>
      <c r="F122" s="16"/>
      <c r="G122" s="16"/>
      <c r="H122" s="8"/>
      <c r="I122" s="8"/>
      <c r="J122" s="8"/>
      <c r="K122" s="18"/>
      <c r="L122" s="18"/>
      <c r="M122" s="8"/>
      <c r="N122" s="18"/>
      <c r="O122" s="18"/>
      <c r="P122" s="8"/>
      <c r="Q122" s="8"/>
      <c r="R122" s="8"/>
      <c r="S122" s="8"/>
      <c r="T122" s="19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</row>
    <row r="123" spans="4:34" ht="12.75">
      <c r="D123" s="8"/>
      <c r="E123" s="17"/>
      <c r="F123" s="16"/>
      <c r="G123" s="16"/>
      <c r="H123" s="8"/>
      <c r="I123" s="8"/>
      <c r="J123" s="8"/>
      <c r="K123" s="18"/>
      <c r="L123" s="18"/>
      <c r="M123" s="8"/>
      <c r="N123" s="18"/>
      <c r="O123" s="18"/>
      <c r="P123" s="8"/>
      <c r="Q123" s="8"/>
      <c r="R123" s="8"/>
      <c r="S123" s="8"/>
      <c r="T123" s="19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</row>
    <row r="124" spans="4:34" ht="12.75">
      <c r="D124" s="8"/>
      <c r="E124" s="17"/>
      <c r="F124" s="16"/>
      <c r="G124" s="16"/>
      <c r="H124" s="8"/>
      <c r="I124" s="8"/>
      <c r="J124" s="8"/>
      <c r="K124" s="18"/>
      <c r="L124" s="18"/>
      <c r="M124" s="8"/>
      <c r="N124" s="18"/>
      <c r="O124" s="18"/>
      <c r="P124" s="8"/>
      <c r="Q124" s="8"/>
      <c r="R124" s="8"/>
      <c r="S124" s="8"/>
      <c r="T124" s="19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</row>
    <row r="125" spans="4:34" ht="12.75">
      <c r="D125" s="8"/>
      <c r="E125" s="17"/>
      <c r="F125" s="16"/>
      <c r="G125" s="16"/>
      <c r="H125" s="8"/>
      <c r="I125" s="8"/>
      <c r="J125" s="8"/>
      <c r="K125" s="18"/>
      <c r="L125" s="18"/>
      <c r="M125" s="8"/>
      <c r="N125" s="18"/>
      <c r="O125" s="18"/>
      <c r="P125" s="8"/>
      <c r="Q125" s="8"/>
      <c r="R125" s="8"/>
      <c r="S125" s="8"/>
      <c r="T125" s="19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</row>
    <row r="126" spans="4:34" ht="12.75">
      <c r="D126" s="8"/>
      <c r="E126" s="17"/>
      <c r="F126" s="16"/>
      <c r="G126" s="16"/>
      <c r="H126" s="8"/>
      <c r="I126" s="8"/>
      <c r="J126" s="8"/>
      <c r="K126" s="18"/>
      <c r="L126" s="18"/>
      <c r="M126" s="8"/>
      <c r="N126" s="18"/>
      <c r="O126" s="18"/>
      <c r="P126" s="8"/>
      <c r="Q126" s="8"/>
      <c r="R126" s="8"/>
      <c r="S126" s="8"/>
      <c r="T126" s="19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</row>
    <row r="127" spans="4:34" ht="12.75">
      <c r="D127" s="8"/>
      <c r="E127" s="17"/>
      <c r="F127" s="16"/>
      <c r="G127" s="16"/>
      <c r="H127" s="8"/>
      <c r="I127" s="8"/>
      <c r="J127" s="8"/>
      <c r="K127" s="18"/>
      <c r="L127" s="18"/>
      <c r="M127" s="8"/>
      <c r="N127" s="18"/>
      <c r="O127" s="18"/>
      <c r="P127" s="8"/>
      <c r="Q127" s="8"/>
      <c r="R127" s="8"/>
      <c r="S127" s="8"/>
      <c r="T127" s="19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</row>
    <row r="128" spans="4:34" ht="12.75">
      <c r="D128" s="8"/>
      <c r="E128" s="17"/>
      <c r="F128" s="16"/>
      <c r="G128" s="16"/>
      <c r="H128" s="8"/>
      <c r="I128" s="8"/>
      <c r="J128" s="8"/>
      <c r="K128" s="18"/>
      <c r="L128" s="18"/>
      <c r="M128" s="8"/>
      <c r="N128" s="18"/>
      <c r="O128" s="18"/>
      <c r="P128" s="8"/>
      <c r="Q128" s="8"/>
      <c r="R128" s="8"/>
      <c r="S128" s="8"/>
      <c r="T128" s="19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</row>
    <row r="129" spans="4:34" ht="12.75">
      <c r="D129" s="8"/>
      <c r="E129" s="17"/>
      <c r="F129" s="16"/>
      <c r="G129" s="16"/>
      <c r="H129" s="8"/>
      <c r="I129" s="8"/>
      <c r="J129" s="8"/>
      <c r="K129" s="18"/>
      <c r="L129" s="18"/>
      <c r="M129" s="8"/>
      <c r="N129" s="18"/>
      <c r="O129" s="18"/>
      <c r="P129" s="8"/>
      <c r="Q129" s="8"/>
      <c r="R129" s="8"/>
      <c r="S129" s="8"/>
      <c r="T129" s="19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</row>
    <row r="130" spans="4:34" ht="12.75">
      <c r="D130" s="8"/>
      <c r="E130" s="17"/>
      <c r="F130" s="16"/>
      <c r="G130" s="16"/>
      <c r="H130" s="8"/>
      <c r="I130" s="8"/>
      <c r="J130" s="8"/>
      <c r="K130" s="18"/>
      <c r="L130" s="18"/>
      <c r="M130" s="8"/>
      <c r="N130" s="18"/>
      <c r="O130" s="18"/>
      <c r="P130" s="8"/>
      <c r="Q130" s="8"/>
      <c r="R130" s="8"/>
      <c r="S130" s="8"/>
      <c r="T130" s="19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4:34" ht="12.75">
      <c r="D131" s="8"/>
      <c r="E131" s="17"/>
      <c r="F131" s="16"/>
      <c r="G131" s="16"/>
      <c r="H131" s="8"/>
      <c r="I131" s="8"/>
      <c r="J131" s="8"/>
      <c r="K131" s="18"/>
      <c r="L131" s="18"/>
      <c r="M131" s="8"/>
      <c r="N131" s="18"/>
      <c r="O131" s="18"/>
      <c r="P131" s="8"/>
      <c r="Q131" s="8"/>
      <c r="R131" s="8"/>
      <c r="S131" s="8"/>
      <c r="T131" s="19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</row>
    <row r="132" spans="4:34" ht="12.75">
      <c r="D132" s="8"/>
      <c r="E132" s="17"/>
      <c r="F132" s="16"/>
      <c r="G132" s="16"/>
      <c r="H132" s="8"/>
      <c r="I132" s="8"/>
      <c r="J132" s="8"/>
      <c r="K132" s="18"/>
      <c r="L132" s="18"/>
      <c r="M132" s="8"/>
      <c r="N132" s="18"/>
      <c r="O132" s="18"/>
      <c r="P132" s="8"/>
      <c r="Q132" s="8"/>
      <c r="R132" s="8"/>
      <c r="S132" s="8"/>
      <c r="T132" s="19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</row>
    <row r="133" spans="4:34" ht="12.75">
      <c r="D133" s="8"/>
      <c r="E133" s="17"/>
      <c r="F133" s="16"/>
      <c r="G133" s="16"/>
      <c r="H133" s="8"/>
      <c r="I133" s="8"/>
      <c r="J133" s="8"/>
      <c r="K133" s="18"/>
      <c r="L133" s="18"/>
      <c r="M133" s="8"/>
      <c r="N133" s="18"/>
      <c r="O133" s="18"/>
      <c r="P133" s="8"/>
      <c r="Q133" s="8"/>
      <c r="R133" s="8"/>
      <c r="S133" s="8"/>
      <c r="T133" s="19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</row>
    <row r="134" spans="4:34" ht="12.75">
      <c r="D134" s="8"/>
      <c r="E134" s="17"/>
      <c r="F134" s="16"/>
      <c r="G134" s="16"/>
      <c r="H134" s="8"/>
      <c r="I134" s="8"/>
      <c r="J134" s="8"/>
      <c r="K134" s="18"/>
      <c r="L134" s="18"/>
      <c r="M134" s="8"/>
      <c r="N134" s="18"/>
      <c r="O134" s="18"/>
      <c r="P134" s="8"/>
      <c r="Q134" s="8"/>
      <c r="R134" s="8"/>
      <c r="S134" s="8"/>
      <c r="T134" s="19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</row>
    <row r="135" spans="4:34" ht="12.75">
      <c r="D135" s="8"/>
      <c r="E135" s="17"/>
      <c r="F135" s="16"/>
      <c r="G135" s="16"/>
      <c r="H135" s="8"/>
      <c r="I135" s="8"/>
      <c r="J135" s="8"/>
      <c r="K135" s="18"/>
      <c r="L135" s="18"/>
      <c r="M135" s="8"/>
      <c r="N135" s="18"/>
      <c r="O135" s="18"/>
      <c r="P135" s="8"/>
      <c r="Q135" s="8"/>
      <c r="R135" s="8"/>
      <c r="S135" s="8"/>
      <c r="T135" s="19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</row>
    <row r="136" spans="4:34" ht="12.75">
      <c r="D136" s="8"/>
      <c r="E136" s="17"/>
      <c r="F136" s="16"/>
      <c r="G136" s="16"/>
      <c r="H136" s="8"/>
      <c r="I136" s="8"/>
      <c r="J136" s="8"/>
      <c r="K136" s="18"/>
      <c r="L136" s="18"/>
      <c r="M136" s="8"/>
      <c r="N136" s="18"/>
      <c r="O136" s="18"/>
      <c r="P136" s="8"/>
      <c r="Q136" s="8"/>
      <c r="R136" s="8"/>
      <c r="S136" s="8"/>
      <c r="T136" s="19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</row>
    <row r="137" spans="4:34" ht="12.75">
      <c r="D137" s="8"/>
      <c r="E137" s="17"/>
      <c r="F137" s="16"/>
      <c r="G137" s="16"/>
      <c r="H137" s="8"/>
      <c r="I137" s="8"/>
      <c r="J137" s="8"/>
      <c r="K137" s="18"/>
      <c r="L137" s="18"/>
      <c r="M137" s="8"/>
      <c r="N137" s="18"/>
      <c r="O137" s="18"/>
      <c r="P137" s="8"/>
      <c r="Q137" s="8"/>
      <c r="R137" s="8"/>
      <c r="S137" s="8"/>
      <c r="T137" s="19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</row>
    <row r="138" spans="4:34" ht="12.75">
      <c r="D138" s="8"/>
      <c r="E138" s="17"/>
      <c r="F138" s="16"/>
      <c r="G138" s="16"/>
      <c r="H138" s="8"/>
      <c r="I138" s="8"/>
      <c r="J138" s="8"/>
      <c r="K138" s="18"/>
      <c r="L138" s="18"/>
      <c r="M138" s="8"/>
      <c r="N138" s="18"/>
      <c r="O138" s="18"/>
      <c r="P138" s="8"/>
      <c r="Q138" s="8"/>
      <c r="R138" s="8"/>
      <c r="S138" s="8"/>
      <c r="T138" s="19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</row>
    <row r="139" spans="4:34" ht="12.75">
      <c r="D139" s="8"/>
      <c r="E139" s="17"/>
      <c r="F139" s="16"/>
      <c r="G139" s="16"/>
      <c r="H139" s="8"/>
      <c r="I139" s="8"/>
      <c r="J139" s="8"/>
      <c r="K139" s="18"/>
      <c r="L139" s="18"/>
      <c r="M139" s="8"/>
      <c r="N139" s="18"/>
      <c r="O139" s="18"/>
      <c r="P139" s="8"/>
      <c r="Q139" s="8"/>
      <c r="R139" s="8"/>
      <c r="S139" s="8"/>
      <c r="T139" s="19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</row>
    <row r="140" spans="4:34" ht="12.75">
      <c r="D140" s="8"/>
      <c r="E140" s="17"/>
      <c r="F140" s="16"/>
      <c r="G140" s="16"/>
      <c r="H140" s="8"/>
      <c r="I140" s="8"/>
      <c r="J140" s="8"/>
      <c r="K140" s="18"/>
      <c r="L140" s="18"/>
      <c r="M140" s="8"/>
      <c r="N140" s="18"/>
      <c r="O140" s="18"/>
      <c r="P140" s="8"/>
      <c r="Q140" s="8"/>
      <c r="R140" s="8"/>
      <c r="S140" s="8"/>
      <c r="T140" s="19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</row>
    <row r="141" spans="4:34" ht="12.75">
      <c r="D141" s="8"/>
      <c r="E141" s="17"/>
      <c r="F141" s="16"/>
      <c r="G141" s="16"/>
      <c r="H141" s="8"/>
      <c r="I141" s="8"/>
      <c r="J141" s="8"/>
      <c r="K141" s="18"/>
      <c r="L141" s="18"/>
      <c r="M141" s="8"/>
      <c r="N141" s="18"/>
      <c r="O141" s="18"/>
      <c r="P141" s="8"/>
      <c r="Q141" s="8"/>
      <c r="R141" s="8"/>
      <c r="S141" s="8"/>
      <c r="T141" s="19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</row>
    <row r="142" spans="4:34" ht="12.75">
      <c r="D142" s="8"/>
      <c r="E142" s="17"/>
      <c r="F142" s="16"/>
      <c r="G142" s="16"/>
      <c r="H142" s="8"/>
      <c r="I142" s="8"/>
      <c r="J142" s="8"/>
      <c r="K142" s="18"/>
      <c r="L142" s="18"/>
      <c r="M142" s="8"/>
      <c r="N142" s="18"/>
      <c r="O142" s="18"/>
      <c r="P142" s="8"/>
      <c r="Q142" s="8"/>
      <c r="R142" s="8"/>
      <c r="S142" s="8"/>
      <c r="T142" s="19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</row>
    <row r="143" spans="4:34" ht="12.75">
      <c r="D143" s="8"/>
      <c r="E143" s="17"/>
      <c r="F143" s="16"/>
      <c r="G143" s="16"/>
      <c r="H143" s="8"/>
      <c r="I143" s="8"/>
      <c r="J143" s="8"/>
      <c r="K143" s="18"/>
      <c r="L143" s="18"/>
      <c r="M143" s="8"/>
      <c r="N143" s="18"/>
      <c r="O143" s="18"/>
      <c r="P143" s="8"/>
      <c r="Q143" s="8"/>
      <c r="R143" s="8"/>
      <c r="S143" s="8"/>
      <c r="T143" s="19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</row>
    <row r="144" spans="4:34" ht="12.75">
      <c r="D144" s="8"/>
      <c r="E144" s="17"/>
      <c r="F144" s="16"/>
      <c r="G144" s="16"/>
      <c r="H144" s="8"/>
      <c r="I144" s="8"/>
      <c r="J144" s="8"/>
      <c r="K144" s="18"/>
      <c r="L144" s="18"/>
      <c r="M144" s="8"/>
      <c r="N144" s="18"/>
      <c r="O144" s="18"/>
      <c r="P144" s="8"/>
      <c r="Q144" s="8"/>
      <c r="R144" s="8"/>
      <c r="S144" s="8"/>
      <c r="T144" s="19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</row>
    <row r="145" spans="4:34" ht="12.75">
      <c r="D145" s="8"/>
      <c r="E145" s="17"/>
      <c r="F145" s="16"/>
      <c r="G145" s="16"/>
      <c r="H145" s="8"/>
      <c r="I145" s="8"/>
      <c r="J145" s="8"/>
      <c r="K145" s="18"/>
      <c r="L145" s="18"/>
      <c r="M145" s="8"/>
      <c r="N145" s="18"/>
      <c r="O145" s="18"/>
      <c r="P145" s="8"/>
      <c r="Q145" s="8"/>
      <c r="R145" s="8"/>
      <c r="S145" s="8"/>
      <c r="T145" s="19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</row>
    <row r="146" spans="4:34" ht="12.75">
      <c r="D146" s="8"/>
      <c r="E146" s="17"/>
      <c r="F146" s="16"/>
      <c r="G146" s="16"/>
      <c r="H146" s="8"/>
      <c r="I146" s="8"/>
      <c r="J146" s="8"/>
      <c r="K146" s="18"/>
      <c r="L146" s="18"/>
      <c r="M146" s="8"/>
      <c r="N146" s="18"/>
      <c r="O146" s="18"/>
      <c r="P146" s="8"/>
      <c r="Q146" s="8"/>
      <c r="R146" s="8"/>
      <c r="S146" s="8"/>
      <c r="T146" s="19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</row>
    <row r="147" spans="4:34" ht="12.75">
      <c r="D147" s="8"/>
      <c r="E147" s="17"/>
      <c r="F147" s="16"/>
      <c r="G147" s="16"/>
      <c r="H147" s="8"/>
      <c r="I147" s="8"/>
      <c r="J147" s="8"/>
      <c r="K147" s="18"/>
      <c r="L147" s="18"/>
      <c r="M147" s="8"/>
      <c r="N147" s="18"/>
      <c r="O147" s="18"/>
      <c r="P147" s="8"/>
      <c r="Q147" s="8"/>
      <c r="R147" s="8"/>
      <c r="S147" s="8"/>
      <c r="T147" s="19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</row>
    <row r="148" spans="4:34" ht="12.75">
      <c r="D148" s="8"/>
      <c r="E148" s="17"/>
      <c r="F148" s="16"/>
      <c r="G148" s="16"/>
      <c r="H148" s="8"/>
      <c r="I148" s="8"/>
      <c r="J148" s="8"/>
      <c r="K148" s="18"/>
      <c r="L148" s="18"/>
      <c r="M148" s="8"/>
      <c r="N148" s="18"/>
      <c r="O148" s="18"/>
      <c r="P148" s="8"/>
      <c r="Q148" s="8"/>
      <c r="R148" s="8"/>
      <c r="S148" s="8"/>
      <c r="T148" s="19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</row>
    <row r="149" spans="4:34" ht="12.75">
      <c r="D149" s="8"/>
      <c r="E149" s="17"/>
      <c r="F149" s="16"/>
      <c r="G149" s="16"/>
      <c r="H149" s="8"/>
      <c r="I149" s="8"/>
      <c r="J149" s="8"/>
      <c r="K149" s="18"/>
      <c r="L149" s="18"/>
      <c r="M149" s="8"/>
      <c r="N149" s="18"/>
      <c r="O149" s="18"/>
      <c r="P149" s="8"/>
      <c r="Q149" s="8"/>
      <c r="R149" s="8"/>
      <c r="S149" s="8"/>
      <c r="T149" s="19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</row>
    <row r="150" spans="4:34" ht="12.75">
      <c r="D150" s="8"/>
      <c r="E150" s="17"/>
      <c r="F150" s="16"/>
      <c r="G150" s="16"/>
      <c r="H150" s="8"/>
      <c r="I150" s="8"/>
      <c r="J150" s="8"/>
      <c r="K150" s="18"/>
      <c r="L150" s="18"/>
      <c r="M150" s="8"/>
      <c r="N150" s="18"/>
      <c r="O150" s="18"/>
      <c r="P150" s="8"/>
      <c r="Q150" s="8"/>
      <c r="R150" s="8"/>
      <c r="S150" s="8"/>
      <c r="T150" s="19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</row>
    <row r="151" spans="4:34" ht="12.75">
      <c r="D151" s="8"/>
      <c r="E151" s="17"/>
      <c r="F151" s="16"/>
      <c r="G151" s="16"/>
      <c r="H151" s="8"/>
      <c r="I151" s="8"/>
      <c r="J151" s="8"/>
      <c r="K151" s="18"/>
      <c r="L151" s="18"/>
      <c r="M151" s="8"/>
      <c r="N151" s="18"/>
      <c r="O151" s="18"/>
      <c r="P151" s="8"/>
      <c r="Q151" s="8"/>
      <c r="R151" s="8"/>
      <c r="S151" s="8"/>
      <c r="T151" s="19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</row>
    <row r="152" spans="4:34" ht="12.75">
      <c r="D152" s="8"/>
      <c r="E152" s="17"/>
      <c r="F152" s="16"/>
      <c r="G152" s="16"/>
      <c r="H152" s="8"/>
      <c r="I152" s="8"/>
      <c r="J152" s="8"/>
      <c r="K152" s="18"/>
      <c r="L152" s="18"/>
      <c r="M152" s="8"/>
      <c r="N152" s="18"/>
      <c r="O152" s="18"/>
      <c r="P152" s="8"/>
      <c r="Q152" s="8"/>
      <c r="R152" s="8"/>
      <c r="S152" s="8"/>
      <c r="T152" s="19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</row>
    <row r="153" spans="4:34" ht="12.75">
      <c r="D153" s="8"/>
      <c r="E153" s="17"/>
      <c r="F153" s="16"/>
      <c r="G153" s="16"/>
      <c r="H153" s="8"/>
      <c r="I153" s="8"/>
      <c r="J153" s="8"/>
      <c r="K153" s="18"/>
      <c r="L153" s="18"/>
      <c r="M153" s="8"/>
      <c r="N153" s="18"/>
      <c r="O153" s="18"/>
      <c r="P153" s="8"/>
      <c r="Q153" s="8"/>
      <c r="R153" s="8"/>
      <c r="S153" s="8"/>
      <c r="T153" s="19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</row>
    <row r="154" spans="4:34" ht="12.75">
      <c r="D154" s="8"/>
      <c r="E154" s="17"/>
      <c r="F154" s="16"/>
      <c r="G154" s="16"/>
      <c r="H154" s="8"/>
      <c r="I154" s="8"/>
      <c r="J154" s="8"/>
      <c r="K154" s="18"/>
      <c r="L154" s="18"/>
      <c r="M154" s="8"/>
      <c r="N154" s="18"/>
      <c r="O154" s="18"/>
      <c r="P154" s="8"/>
      <c r="Q154" s="8"/>
      <c r="R154" s="8"/>
      <c r="S154" s="8"/>
      <c r="T154" s="19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</row>
    <row r="155" spans="4:34" ht="12.75">
      <c r="D155" s="8"/>
      <c r="E155" s="17"/>
      <c r="F155" s="16"/>
      <c r="G155" s="16"/>
      <c r="H155" s="8"/>
      <c r="I155" s="8"/>
      <c r="J155" s="8"/>
      <c r="K155" s="18"/>
      <c r="L155" s="18"/>
      <c r="M155" s="8"/>
      <c r="N155" s="18"/>
      <c r="O155" s="18"/>
      <c r="P155" s="8"/>
      <c r="Q155" s="8"/>
      <c r="R155" s="8"/>
      <c r="S155" s="8"/>
      <c r="T155" s="19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</row>
    <row r="156" spans="4:34" ht="12.75">
      <c r="D156" s="8"/>
      <c r="E156" s="17"/>
      <c r="F156" s="16"/>
      <c r="G156" s="16"/>
      <c r="H156" s="8"/>
      <c r="I156" s="8"/>
      <c r="J156" s="8"/>
      <c r="K156" s="18"/>
      <c r="L156" s="18"/>
      <c r="M156" s="8"/>
      <c r="N156" s="18"/>
      <c r="O156" s="18"/>
      <c r="P156" s="8"/>
      <c r="Q156" s="8"/>
      <c r="R156" s="8"/>
      <c r="S156" s="8"/>
      <c r="T156" s="19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</row>
    <row r="157" spans="4:34" ht="12.75">
      <c r="D157" s="8"/>
      <c r="E157" s="17"/>
      <c r="F157" s="16"/>
      <c r="G157" s="16"/>
      <c r="H157" s="8"/>
      <c r="I157" s="8"/>
      <c r="J157" s="8"/>
      <c r="K157" s="18"/>
      <c r="L157" s="18"/>
      <c r="M157" s="8"/>
      <c r="N157" s="18"/>
      <c r="O157" s="18"/>
      <c r="P157" s="8"/>
      <c r="Q157" s="8"/>
      <c r="R157" s="8"/>
      <c r="S157" s="8"/>
      <c r="T157" s="19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</row>
    <row r="158" spans="4:34" ht="12.75">
      <c r="D158" s="8"/>
      <c r="E158" s="17"/>
      <c r="F158" s="16"/>
      <c r="G158" s="16"/>
      <c r="H158" s="8"/>
      <c r="I158" s="8"/>
      <c r="J158" s="8"/>
      <c r="K158" s="18"/>
      <c r="L158" s="18"/>
      <c r="M158" s="8"/>
      <c r="N158" s="18"/>
      <c r="O158" s="18"/>
      <c r="P158" s="8"/>
      <c r="Q158" s="8"/>
      <c r="R158" s="8"/>
      <c r="S158" s="8"/>
      <c r="T158" s="19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</row>
    <row r="159" spans="4:34" ht="12.75">
      <c r="D159" s="8"/>
      <c r="E159" s="17"/>
      <c r="F159" s="16"/>
      <c r="G159" s="16"/>
      <c r="H159" s="8"/>
      <c r="I159" s="8"/>
      <c r="J159" s="8"/>
      <c r="K159" s="18"/>
      <c r="L159" s="18"/>
      <c r="M159" s="8"/>
      <c r="N159" s="18"/>
      <c r="O159" s="18"/>
      <c r="P159" s="8"/>
      <c r="Q159" s="8"/>
      <c r="R159" s="8"/>
      <c r="S159" s="8"/>
      <c r="T159" s="19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</row>
    <row r="160" spans="4:34" ht="12.75">
      <c r="D160" s="8"/>
      <c r="E160" s="17"/>
      <c r="F160" s="16"/>
      <c r="G160" s="16"/>
      <c r="H160" s="8"/>
      <c r="I160" s="8"/>
      <c r="J160" s="8"/>
      <c r="K160" s="18"/>
      <c r="L160" s="18"/>
      <c r="M160" s="8"/>
      <c r="N160" s="18"/>
      <c r="O160" s="18"/>
      <c r="P160" s="8"/>
      <c r="Q160" s="8"/>
      <c r="R160" s="8"/>
      <c r="S160" s="8"/>
      <c r="T160" s="19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</row>
    <row r="161" spans="4:34" ht="12.75">
      <c r="D161" s="8"/>
      <c r="E161" s="17"/>
      <c r="F161" s="16"/>
      <c r="G161" s="16"/>
      <c r="H161" s="8"/>
      <c r="I161" s="8"/>
      <c r="J161" s="8"/>
      <c r="K161" s="18"/>
      <c r="L161" s="18"/>
      <c r="M161" s="8"/>
      <c r="N161" s="18"/>
      <c r="O161" s="18"/>
      <c r="P161" s="8"/>
      <c r="Q161" s="8"/>
      <c r="R161" s="8"/>
      <c r="S161" s="8"/>
      <c r="T161" s="19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</row>
    <row r="162" spans="4:34" ht="12.75">
      <c r="D162" s="8"/>
      <c r="E162" s="17"/>
      <c r="F162" s="16"/>
      <c r="G162" s="16"/>
      <c r="H162" s="8"/>
      <c r="I162" s="8"/>
      <c r="J162" s="8"/>
      <c r="K162" s="18"/>
      <c r="L162" s="18"/>
      <c r="M162" s="8"/>
      <c r="N162" s="18"/>
      <c r="O162" s="18"/>
      <c r="P162" s="8"/>
      <c r="Q162" s="8"/>
      <c r="R162" s="8"/>
      <c r="S162" s="8"/>
      <c r="T162" s="19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</row>
    <row r="163" spans="4:34" ht="12.75">
      <c r="D163" s="8"/>
      <c r="E163" s="17"/>
      <c r="F163" s="16"/>
      <c r="G163" s="16"/>
      <c r="H163" s="8"/>
      <c r="I163" s="8"/>
      <c r="J163" s="8"/>
      <c r="K163" s="18"/>
      <c r="L163" s="18"/>
      <c r="M163" s="8"/>
      <c r="N163" s="18"/>
      <c r="O163" s="18"/>
      <c r="P163" s="8"/>
      <c r="Q163" s="8"/>
      <c r="R163" s="8"/>
      <c r="S163" s="8"/>
      <c r="T163" s="19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</row>
    <row r="164" spans="4:34" ht="12.75">
      <c r="D164" s="8"/>
      <c r="E164" s="17"/>
      <c r="F164" s="16"/>
      <c r="G164" s="16"/>
      <c r="H164" s="8"/>
      <c r="I164" s="8"/>
      <c r="J164" s="8"/>
      <c r="K164" s="18"/>
      <c r="L164" s="18"/>
      <c r="M164" s="8"/>
      <c r="N164" s="18"/>
      <c r="O164" s="18"/>
      <c r="P164" s="8"/>
      <c r="Q164" s="8"/>
      <c r="R164" s="8"/>
      <c r="S164" s="8"/>
      <c r="T164" s="19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</row>
    <row r="165" spans="4:34" ht="12.75">
      <c r="D165" s="8"/>
      <c r="E165" s="17"/>
      <c r="F165" s="16"/>
      <c r="G165" s="16"/>
      <c r="H165" s="8"/>
      <c r="I165" s="8"/>
      <c r="J165" s="8"/>
      <c r="K165" s="18"/>
      <c r="L165" s="18"/>
      <c r="M165" s="8"/>
      <c r="N165" s="18"/>
      <c r="O165" s="18"/>
      <c r="P165" s="8"/>
      <c r="Q165" s="8"/>
      <c r="R165" s="8"/>
      <c r="S165" s="8"/>
      <c r="T165" s="19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</row>
    <row r="166" spans="4:34" ht="12.75">
      <c r="D166" s="8"/>
      <c r="E166" s="17"/>
      <c r="F166" s="16"/>
      <c r="G166" s="16"/>
      <c r="H166" s="8"/>
      <c r="I166" s="8"/>
      <c r="J166" s="8"/>
      <c r="K166" s="18"/>
      <c r="L166" s="18"/>
      <c r="M166" s="8"/>
      <c r="N166" s="18"/>
      <c r="O166" s="18"/>
      <c r="P166" s="8"/>
      <c r="Q166" s="8"/>
      <c r="R166" s="8"/>
      <c r="S166" s="8"/>
      <c r="T166" s="19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</row>
    <row r="167" spans="4:34" ht="12.75">
      <c r="D167" s="8"/>
      <c r="E167" s="17"/>
      <c r="F167" s="16"/>
      <c r="G167" s="16"/>
      <c r="H167" s="8"/>
      <c r="I167" s="8"/>
      <c r="J167" s="8"/>
      <c r="K167" s="18"/>
      <c r="L167" s="18"/>
      <c r="M167" s="8"/>
      <c r="N167" s="18"/>
      <c r="O167" s="18"/>
      <c r="P167" s="8"/>
      <c r="Q167" s="8"/>
      <c r="R167" s="8"/>
      <c r="S167" s="8"/>
      <c r="T167" s="19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</row>
    <row r="168" spans="4:34" ht="12.75">
      <c r="D168" s="8"/>
      <c r="E168" s="17"/>
      <c r="F168" s="16"/>
      <c r="G168" s="16"/>
      <c r="H168" s="8"/>
      <c r="I168" s="8"/>
      <c r="J168" s="8"/>
      <c r="K168" s="18"/>
      <c r="L168" s="18"/>
      <c r="M168" s="8"/>
      <c r="N168" s="18"/>
      <c r="O168" s="18"/>
      <c r="P168" s="8"/>
      <c r="Q168" s="8"/>
      <c r="R168" s="8"/>
      <c r="S168" s="8"/>
      <c r="T168" s="19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</row>
    <row r="169" spans="4:34" ht="12.75">
      <c r="D169" s="8"/>
      <c r="E169" s="17"/>
      <c r="F169" s="16"/>
      <c r="G169" s="16"/>
      <c r="H169" s="8"/>
      <c r="I169" s="8"/>
      <c r="J169" s="8"/>
      <c r="K169" s="18"/>
      <c r="L169" s="18"/>
      <c r="M169" s="8"/>
      <c r="N169" s="18"/>
      <c r="O169" s="18"/>
      <c r="P169" s="8"/>
      <c r="Q169" s="8"/>
      <c r="R169" s="8"/>
      <c r="S169" s="8"/>
      <c r="T169" s="19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</row>
    <row r="170" spans="4:34" ht="12.75">
      <c r="D170" s="8"/>
      <c r="E170" s="17"/>
      <c r="F170" s="16"/>
      <c r="G170" s="16"/>
      <c r="H170" s="8"/>
      <c r="I170" s="8"/>
      <c r="J170" s="8"/>
      <c r="K170" s="18"/>
      <c r="L170" s="18"/>
      <c r="M170" s="8"/>
      <c r="N170" s="18"/>
      <c r="O170" s="18"/>
      <c r="P170" s="8"/>
      <c r="Q170" s="8"/>
      <c r="R170" s="8"/>
      <c r="S170" s="8"/>
      <c r="T170" s="19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</row>
    <row r="171" spans="4:34" ht="12.75">
      <c r="D171" s="8"/>
      <c r="E171" s="17"/>
      <c r="F171" s="16"/>
      <c r="G171" s="16"/>
      <c r="H171" s="8"/>
      <c r="I171" s="8"/>
      <c r="J171" s="8"/>
      <c r="K171" s="18"/>
      <c r="L171" s="18"/>
      <c r="M171" s="8"/>
      <c r="N171" s="18"/>
      <c r="O171" s="18"/>
      <c r="P171" s="8"/>
      <c r="Q171" s="8"/>
      <c r="R171" s="8"/>
      <c r="S171" s="8"/>
      <c r="T171" s="19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</row>
    <row r="172" spans="4:34" ht="12.75">
      <c r="D172" s="8"/>
      <c r="E172" s="17"/>
      <c r="F172" s="16"/>
      <c r="G172" s="16"/>
      <c r="H172" s="8"/>
      <c r="I172" s="8"/>
      <c r="J172" s="8"/>
      <c r="K172" s="18"/>
      <c r="L172" s="18"/>
      <c r="M172" s="8"/>
      <c r="N172" s="18"/>
      <c r="O172" s="18"/>
      <c r="P172" s="8"/>
      <c r="Q172" s="8"/>
      <c r="R172" s="8"/>
      <c r="S172" s="8"/>
      <c r="T172" s="19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</row>
    <row r="173" spans="4:34" ht="12.75">
      <c r="D173" s="8"/>
      <c r="E173" s="17"/>
      <c r="F173" s="16"/>
      <c r="G173" s="16"/>
      <c r="H173" s="8"/>
      <c r="I173" s="8"/>
      <c r="J173" s="8"/>
      <c r="K173" s="18"/>
      <c r="L173" s="18"/>
      <c r="M173" s="8"/>
      <c r="N173" s="18"/>
      <c r="O173" s="18"/>
      <c r="P173" s="8"/>
      <c r="Q173" s="8"/>
      <c r="R173" s="8"/>
      <c r="S173" s="8"/>
      <c r="T173" s="19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</row>
    <row r="174" spans="4:34" ht="12.75">
      <c r="D174" s="8"/>
      <c r="E174" s="17"/>
      <c r="F174" s="16"/>
      <c r="G174" s="16"/>
      <c r="H174" s="8"/>
      <c r="I174" s="8"/>
      <c r="J174" s="8"/>
      <c r="K174" s="18"/>
      <c r="L174" s="18"/>
      <c r="M174" s="8"/>
      <c r="N174" s="18"/>
      <c r="O174" s="18"/>
      <c r="P174" s="8"/>
      <c r="Q174" s="8"/>
      <c r="R174" s="8"/>
      <c r="S174" s="8"/>
      <c r="T174" s="19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</row>
    <row r="175" spans="4:34" ht="12.75">
      <c r="D175" s="8"/>
      <c r="E175" s="17"/>
      <c r="F175" s="16"/>
      <c r="G175" s="16"/>
      <c r="H175" s="8"/>
      <c r="I175" s="8"/>
      <c r="J175" s="8"/>
      <c r="K175" s="18"/>
      <c r="L175" s="18"/>
      <c r="M175" s="8"/>
      <c r="N175" s="18"/>
      <c r="O175" s="18"/>
      <c r="P175" s="8"/>
      <c r="Q175" s="8"/>
      <c r="R175" s="8"/>
      <c r="S175" s="8"/>
      <c r="T175" s="19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</row>
    <row r="176" spans="4:34" ht="12.75">
      <c r="D176" s="8"/>
      <c r="E176" s="17"/>
      <c r="F176" s="16"/>
      <c r="G176" s="16"/>
      <c r="H176" s="8"/>
      <c r="I176" s="8"/>
      <c r="J176" s="8"/>
      <c r="K176" s="18"/>
      <c r="L176" s="18"/>
      <c r="M176" s="8"/>
      <c r="N176" s="18"/>
      <c r="O176" s="18"/>
      <c r="P176" s="8"/>
      <c r="Q176" s="8"/>
      <c r="R176" s="8"/>
      <c r="S176" s="8"/>
      <c r="T176" s="19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</row>
    <row r="177" spans="4:34" ht="12.75">
      <c r="D177" s="8"/>
      <c r="E177" s="17"/>
      <c r="F177" s="16"/>
      <c r="G177" s="16"/>
      <c r="H177" s="8"/>
      <c r="I177" s="8"/>
      <c r="J177" s="8"/>
      <c r="K177" s="18"/>
      <c r="L177" s="18"/>
      <c r="M177" s="8"/>
      <c r="N177" s="18"/>
      <c r="O177" s="18"/>
      <c r="P177" s="8"/>
      <c r="Q177" s="8"/>
      <c r="R177" s="8"/>
      <c r="S177" s="8"/>
      <c r="T177" s="19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</row>
    <row r="178" spans="4:34" ht="12.75">
      <c r="D178" s="8"/>
      <c r="E178" s="17"/>
      <c r="F178" s="16"/>
      <c r="G178" s="16"/>
      <c r="H178" s="8"/>
      <c r="I178" s="8"/>
      <c r="J178" s="8"/>
      <c r="K178" s="18"/>
      <c r="L178" s="18"/>
      <c r="M178" s="8"/>
      <c r="N178" s="18"/>
      <c r="O178" s="18"/>
      <c r="P178" s="8"/>
      <c r="Q178" s="8"/>
      <c r="R178" s="8"/>
      <c r="S178" s="8"/>
      <c r="T178" s="19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</row>
    <row r="179" spans="4:34" ht="12.75">
      <c r="D179" s="8"/>
      <c r="E179" s="17"/>
      <c r="F179" s="16"/>
      <c r="G179" s="16"/>
      <c r="H179" s="8"/>
      <c r="I179" s="8"/>
      <c r="J179" s="8"/>
      <c r="K179" s="18"/>
      <c r="L179" s="18"/>
      <c r="M179" s="8"/>
      <c r="N179" s="18"/>
      <c r="O179" s="18"/>
      <c r="P179" s="8"/>
      <c r="Q179" s="8"/>
      <c r="R179" s="8"/>
      <c r="S179" s="8"/>
      <c r="T179" s="19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</row>
    <row r="180" spans="4:34" ht="12.75">
      <c r="D180" s="8"/>
      <c r="E180" s="17"/>
      <c r="F180" s="16"/>
      <c r="G180" s="16"/>
      <c r="H180" s="8"/>
      <c r="I180" s="8"/>
      <c r="J180" s="8"/>
      <c r="K180" s="18"/>
      <c r="L180" s="18"/>
      <c r="M180" s="8"/>
      <c r="N180" s="18"/>
      <c r="O180" s="18"/>
      <c r="P180" s="8"/>
      <c r="Q180" s="8"/>
      <c r="R180" s="8"/>
      <c r="S180" s="8"/>
      <c r="T180" s="19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</row>
    <row r="181" spans="4:34" ht="12.75">
      <c r="D181" s="8"/>
      <c r="E181" s="17"/>
      <c r="F181" s="16"/>
      <c r="G181" s="16"/>
      <c r="H181" s="8"/>
      <c r="I181" s="8"/>
      <c r="J181" s="8"/>
      <c r="K181" s="18"/>
      <c r="L181" s="18"/>
      <c r="M181" s="8"/>
      <c r="N181" s="18"/>
      <c r="O181" s="18"/>
      <c r="P181" s="8"/>
      <c r="Q181" s="8"/>
      <c r="R181" s="8"/>
      <c r="S181" s="8"/>
      <c r="T181" s="19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</row>
    <row r="182" spans="4:34" ht="12.75">
      <c r="D182" s="8"/>
      <c r="E182" s="17"/>
      <c r="F182" s="16"/>
      <c r="G182" s="16"/>
      <c r="H182" s="8"/>
      <c r="I182" s="8"/>
      <c r="J182" s="8"/>
      <c r="K182" s="18"/>
      <c r="L182" s="18"/>
      <c r="M182" s="8"/>
      <c r="N182" s="18"/>
      <c r="O182" s="18"/>
      <c r="P182" s="8"/>
      <c r="Q182" s="8"/>
      <c r="R182" s="8"/>
      <c r="S182" s="8"/>
      <c r="T182" s="19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</row>
    <row r="183" spans="4:34" ht="12.75">
      <c r="D183" s="8"/>
      <c r="E183" s="17"/>
      <c r="F183" s="16"/>
      <c r="G183" s="16"/>
      <c r="H183" s="8"/>
      <c r="I183" s="8"/>
      <c r="J183" s="8"/>
      <c r="K183" s="18"/>
      <c r="L183" s="18"/>
      <c r="M183" s="8"/>
      <c r="N183" s="18"/>
      <c r="O183" s="18"/>
      <c r="P183" s="8"/>
      <c r="Q183" s="8"/>
      <c r="R183" s="8"/>
      <c r="S183" s="8"/>
      <c r="T183" s="19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</row>
    <row r="184" spans="4:34" ht="12.75">
      <c r="D184" s="8"/>
      <c r="E184" s="17"/>
      <c r="F184" s="16"/>
      <c r="G184" s="16"/>
      <c r="H184" s="8"/>
      <c r="I184" s="8"/>
      <c r="J184" s="8"/>
      <c r="K184" s="18"/>
      <c r="L184" s="18"/>
      <c r="M184" s="8"/>
      <c r="N184" s="18"/>
      <c r="O184" s="18"/>
      <c r="P184" s="8"/>
      <c r="Q184" s="8"/>
      <c r="R184" s="8"/>
      <c r="S184" s="8"/>
      <c r="T184" s="19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</row>
    <row r="185" spans="4:34" ht="12.75">
      <c r="D185" s="8"/>
      <c r="E185" s="17"/>
      <c r="F185" s="16"/>
      <c r="G185" s="16"/>
      <c r="H185" s="8"/>
      <c r="I185" s="8"/>
      <c r="J185" s="8"/>
      <c r="K185" s="18"/>
      <c r="L185" s="18"/>
      <c r="M185" s="8"/>
      <c r="N185" s="18"/>
      <c r="O185" s="18"/>
      <c r="P185" s="8"/>
      <c r="Q185" s="8"/>
      <c r="R185" s="8"/>
      <c r="S185" s="8"/>
      <c r="T185" s="19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</row>
    <row r="186" spans="4:34" ht="12.75">
      <c r="D186" s="8"/>
      <c r="E186" s="17"/>
      <c r="F186" s="16"/>
      <c r="G186" s="16"/>
      <c r="H186" s="8"/>
      <c r="I186" s="8"/>
      <c r="J186" s="8"/>
      <c r="K186" s="18"/>
      <c r="L186" s="18"/>
      <c r="M186" s="8"/>
      <c r="N186" s="18"/>
      <c r="O186" s="18"/>
      <c r="P186" s="8"/>
      <c r="Q186" s="8"/>
      <c r="R186" s="8"/>
      <c r="S186" s="8"/>
      <c r="T186" s="19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</row>
    <row r="187" spans="4:34" ht="12.75">
      <c r="D187" s="8"/>
      <c r="E187" s="17"/>
      <c r="F187" s="16"/>
      <c r="G187" s="16"/>
      <c r="H187" s="8"/>
      <c r="I187" s="8"/>
      <c r="J187" s="8"/>
      <c r="K187" s="18"/>
      <c r="L187" s="18"/>
      <c r="M187" s="8"/>
      <c r="N187" s="18"/>
      <c r="O187" s="18"/>
      <c r="P187" s="8"/>
      <c r="Q187" s="8"/>
      <c r="R187" s="8"/>
      <c r="S187" s="8"/>
      <c r="T187" s="19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</row>
    <row r="188" spans="4:34" ht="12.75">
      <c r="D188" s="8"/>
      <c r="E188" s="17"/>
      <c r="F188" s="16"/>
      <c r="G188" s="16"/>
      <c r="H188" s="8"/>
      <c r="I188" s="8"/>
      <c r="J188" s="8"/>
      <c r="K188" s="18"/>
      <c r="L188" s="18"/>
      <c r="M188" s="8"/>
      <c r="N188" s="18"/>
      <c r="O188" s="18"/>
      <c r="P188" s="8"/>
      <c r="Q188" s="8"/>
      <c r="R188" s="8"/>
      <c r="S188" s="8"/>
      <c r="T188" s="19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</row>
    <row r="189" spans="4:34" ht="12.75">
      <c r="D189" s="8"/>
      <c r="E189" s="17"/>
      <c r="F189" s="16"/>
      <c r="G189" s="16"/>
      <c r="H189" s="8"/>
      <c r="I189" s="8"/>
      <c r="J189" s="8"/>
      <c r="K189" s="18"/>
      <c r="L189" s="18"/>
      <c r="M189" s="8"/>
      <c r="N189" s="18"/>
      <c r="O189" s="18"/>
      <c r="P189" s="8"/>
      <c r="Q189" s="8"/>
      <c r="R189" s="8"/>
      <c r="S189" s="8"/>
      <c r="T189" s="19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</row>
    <row r="190" spans="4:34" ht="12.75">
      <c r="D190" s="8"/>
      <c r="E190" s="17"/>
      <c r="F190" s="16"/>
      <c r="G190" s="16"/>
      <c r="H190" s="8"/>
      <c r="I190" s="8"/>
      <c r="J190" s="8"/>
      <c r="K190" s="18"/>
      <c r="L190" s="18"/>
      <c r="M190" s="8"/>
      <c r="N190" s="18"/>
      <c r="O190" s="18"/>
      <c r="P190" s="8"/>
      <c r="Q190" s="8"/>
      <c r="R190" s="8"/>
      <c r="S190" s="8"/>
      <c r="T190" s="19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</row>
    <row r="191" spans="4:34" ht="12.75">
      <c r="D191" s="8"/>
      <c r="E191" s="17"/>
      <c r="F191" s="16"/>
      <c r="G191" s="16"/>
      <c r="H191" s="8"/>
      <c r="I191" s="8"/>
      <c r="J191" s="8"/>
      <c r="K191" s="18"/>
      <c r="L191" s="18"/>
      <c r="M191" s="8"/>
      <c r="N191" s="18"/>
      <c r="O191" s="18"/>
      <c r="P191" s="8"/>
      <c r="Q191" s="8"/>
      <c r="R191" s="8"/>
      <c r="S191" s="8"/>
      <c r="T191" s="19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</row>
    <row r="192" spans="4:34" ht="12.75">
      <c r="D192" s="8"/>
      <c r="E192" s="17"/>
      <c r="F192" s="16"/>
      <c r="G192" s="16"/>
      <c r="H192" s="8"/>
      <c r="I192" s="8"/>
      <c r="J192" s="8"/>
      <c r="K192" s="18"/>
      <c r="L192" s="18"/>
      <c r="M192" s="8"/>
      <c r="N192" s="18"/>
      <c r="O192" s="18"/>
      <c r="P192" s="8"/>
      <c r="Q192" s="8"/>
      <c r="R192" s="8"/>
      <c r="S192" s="8"/>
      <c r="T192" s="19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</row>
    <row r="193" spans="4:34" ht="12.75">
      <c r="D193" s="8"/>
      <c r="E193" s="17"/>
      <c r="F193" s="16"/>
      <c r="G193" s="16"/>
      <c r="H193" s="8"/>
      <c r="I193" s="8"/>
      <c r="J193" s="8"/>
      <c r="K193" s="18"/>
      <c r="L193" s="18"/>
      <c r="M193" s="8"/>
      <c r="N193" s="18"/>
      <c r="O193" s="18"/>
      <c r="P193" s="8"/>
      <c r="Q193" s="8"/>
      <c r="R193" s="8"/>
      <c r="S193" s="8"/>
      <c r="T193" s="19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</row>
    <row r="194" spans="4:34" ht="12.75">
      <c r="D194" s="8"/>
      <c r="E194" s="17"/>
      <c r="F194" s="16"/>
      <c r="G194" s="16"/>
      <c r="H194" s="8"/>
      <c r="I194" s="8"/>
      <c r="J194" s="8"/>
      <c r="K194" s="18"/>
      <c r="L194" s="18"/>
      <c r="M194" s="8"/>
      <c r="N194" s="18"/>
      <c r="O194" s="18"/>
      <c r="P194" s="8"/>
      <c r="Q194" s="8"/>
      <c r="R194" s="8"/>
      <c r="S194" s="8"/>
      <c r="T194" s="19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</row>
    <row r="195" spans="4:34" ht="12.75">
      <c r="D195" s="8"/>
      <c r="E195" s="17"/>
      <c r="F195" s="16"/>
      <c r="G195" s="16"/>
      <c r="H195" s="8"/>
      <c r="I195" s="8"/>
      <c r="J195" s="8"/>
      <c r="K195" s="18"/>
      <c r="L195" s="18"/>
      <c r="M195" s="8"/>
      <c r="N195" s="18"/>
      <c r="O195" s="18"/>
      <c r="P195" s="8"/>
      <c r="Q195" s="8"/>
      <c r="R195" s="8"/>
      <c r="S195" s="8"/>
      <c r="T195" s="19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</row>
    <row r="196" spans="4:34" ht="12.75">
      <c r="D196" s="8"/>
      <c r="E196" s="17"/>
      <c r="F196" s="16"/>
      <c r="G196" s="16"/>
      <c r="H196" s="8"/>
      <c r="I196" s="8"/>
      <c r="J196" s="8"/>
      <c r="K196" s="18"/>
      <c r="L196" s="18"/>
      <c r="M196" s="8"/>
      <c r="N196" s="18"/>
      <c r="O196" s="18"/>
      <c r="P196" s="8"/>
      <c r="Q196" s="8"/>
      <c r="R196" s="8"/>
      <c r="S196" s="8"/>
      <c r="T196" s="19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</row>
    <row r="197" spans="4:34" ht="12.75">
      <c r="D197" s="8"/>
      <c r="E197" s="17"/>
      <c r="F197" s="16"/>
      <c r="G197" s="16"/>
      <c r="H197" s="8"/>
      <c r="I197" s="8"/>
      <c r="J197" s="8"/>
      <c r="K197" s="18"/>
      <c r="L197" s="18"/>
      <c r="M197" s="8"/>
      <c r="N197" s="18"/>
      <c r="O197" s="18"/>
      <c r="P197" s="8"/>
      <c r="Q197" s="8"/>
      <c r="R197" s="8"/>
      <c r="S197" s="8"/>
      <c r="T197" s="19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</row>
    <row r="198" spans="4:34" ht="12.75">
      <c r="D198" s="8"/>
      <c r="E198" s="17"/>
      <c r="F198" s="16"/>
      <c r="G198" s="16"/>
      <c r="H198" s="8"/>
      <c r="I198" s="8"/>
      <c r="J198" s="8"/>
      <c r="K198" s="18"/>
      <c r="L198" s="18"/>
      <c r="M198" s="8"/>
      <c r="N198" s="18"/>
      <c r="O198" s="18"/>
      <c r="P198" s="8"/>
      <c r="Q198" s="8"/>
      <c r="R198" s="8"/>
      <c r="S198" s="8"/>
      <c r="T198" s="19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</row>
    <row r="199" spans="4:34" ht="12.75">
      <c r="D199" s="8"/>
      <c r="E199" s="17"/>
      <c r="F199" s="16"/>
      <c r="G199" s="16"/>
      <c r="H199" s="8"/>
      <c r="I199" s="8"/>
      <c r="J199" s="8"/>
      <c r="K199" s="18"/>
      <c r="L199" s="18"/>
      <c r="M199" s="8"/>
      <c r="N199" s="18"/>
      <c r="O199" s="18"/>
      <c r="P199" s="8"/>
      <c r="Q199" s="8"/>
      <c r="R199" s="8"/>
      <c r="S199" s="8"/>
      <c r="T199" s="19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</row>
    <row r="200" spans="4:34" ht="12.75">
      <c r="D200" s="8"/>
      <c r="E200" s="17"/>
      <c r="F200" s="16"/>
      <c r="G200" s="16"/>
      <c r="H200" s="8"/>
      <c r="I200" s="8"/>
      <c r="J200" s="8"/>
      <c r="K200" s="18"/>
      <c r="L200" s="18"/>
      <c r="M200" s="8"/>
      <c r="N200" s="18"/>
      <c r="O200" s="18"/>
      <c r="P200" s="8"/>
      <c r="Q200" s="8"/>
      <c r="R200" s="8"/>
      <c r="S200" s="8"/>
      <c r="T200" s="19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</row>
    <row r="201" spans="4:34" ht="12.75">
      <c r="D201" s="8"/>
      <c r="E201" s="17"/>
      <c r="F201" s="16"/>
      <c r="G201" s="16"/>
      <c r="H201" s="8"/>
      <c r="I201" s="8"/>
      <c r="J201" s="8"/>
      <c r="K201" s="18"/>
      <c r="L201" s="18"/>
      <c r="M201" s="8"/>
      <c r="N201" s="18"/>
      <c r="O201" s="18"/>
      <c r="P201" s="8"/>
      <c r="Q201" s="8"/>
      <c r="R201" s="8"/>
      <c r="S201" s="8"/>
      <c r="T201" s="19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</row>
    <row r="202" spans="4:34" ht="12.75">
      <c r="D202" s="8"/>
      <c r="E202" s="17"/>
      <c r="F202" s="16"/>
      <c r="G202" s="16"/>
      <c r="H202" s="8"/>
      <c r="I202" s="8"/>
      <c r="J202" s="8"/>
      <c r="K202" s="18"/>
      <c r="L202" s="18"/>
      <c r="M202" s="8"/>
      <c r="N202" s="18"/>
      <c r="O202" s="18"/>
      <c r="P202" s="8"/>
      <c r="Q202" s="8"/>
      <c r="R202" s="8"/>
      <c r="S202" s="8"/>
      <c r="T202" s="19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</row>
    <row r="203" spans="4:34" ht="12.75">
      <c r="D203" s="8"/>
      <c r="E203" s="17"/>
      <c r="F203" s="16"/>
      <c r="G203" s="16"/>
      <c r="H203" s="8"/>
      <c r="I203" s="8"/>
      <c r="J203" s="8"/>
      <c r="K203" s="18"/>
      <c r="L203" s="18"/>
      <c r="M203" s="8"/>
      <c r="N203" s="18"/>
      <c r="O203" s="18"/>
      <c r="P203" s="8"/>
      <c r="Q203" s="8"/>
      <c r="R203" s="8"/>
      <c r="S203" s="8"/>
      <c r="T203" s="19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Danielle Britto Miranda Silva</dc:creator>
  <cp:keywords/>
  <dc:description/>
  <cp:lastModifiedBy> </cp:lastModifiedBy>
  <cp:lastPrinted>2006-08-21T16:15:03Z</cp:lastPrinted>
  <dcterms:created xsi:type="dcterms:W3CDTF">2001-06-18T16:44:43Z</dcterms:created>
  <dcterms:modified xsi:type="dcterms:W3CDTF">2008-06-02T22:54:24Z</dcterms:modified>
  <cp:category/>
  <cp:version/>
  <cp:contentType/>
  <cp:contentStatus/>
</cp:coreProperties>
</file>