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<sst xmlns="http://schemas.openxmlformats.org/spreadsheetml/2006/main" count="76" uniqueCount="63">
  <si>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</si>
  <si>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</si>
  <si>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</si>
  <si>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</si>
  <si>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</si>
  <si>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</si>
  <si>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</si>
  <si>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</si>
  <si>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</si>
  <si>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</si>
  <si>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</si>
  <si>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Data</t>
  </si>
  <si>
    <t>Entrega</t>
  </si>
  <si>
    <t>Atraso</t>
  </si>
  <si>
    <t>Nota Bruta</t>
  </si>
  <si>
    <t>NA1</t>
  </si>
  <si>
    <t>NA2</t>
  </si>
  <si>
    <t>NA</t>
  </si>
  <si>
    <t>NQU</t>
  </si>
  <si>
    <t>NNS</t>
  </si>
  <si>
    <t>B</t>
  </si>
  <si>
    <t>EX</t>
  </si>
  <si>
    <t>M</t>
  </si>
  <si>
    <t>C</t>
  </si>
  <si>
    <t>001667</t>
  </si>
  <si>
    <t>Fábio Luiz Usberti</t>
  </si>
  <si>
    <t>024952</t>
  </si>
  <si>
    <t>Rajiv Augusto Santos Galvão de Andrade</t>
  </si>
  <si>
    <t>025057</t>
  </si>
  <si>
    <t>Roberto Breglio Marchesini</t>
  </si>
  <si>
    <t>-</t>
  </si>
  <si>
    <t>033245</t>
  </si>
  <si>
    <t>Helder dos Santos Ribeiro</t>
  </si>
  <si>
    <t>042272</t>
  </si>
  <si>
    <t>Bruno Conti Marini</t>
  </si>
  <si>
    <t>042838</t>
  </si>
  <si>
    <t>Danilo Brandão Gonçalves</t>
  </si>
  <si>
    <t>046808</t>
  </si>
  <si>
    <t>Tiago Takamoto</t>
  </si>
  <si>
    <t>046874</t>
  </si>
  <si>
    <t>Victor de Abreu Iizuka</t>
  </si>
  <si>
    <t>046961</t>
  </si>
  <si>
    <t>Vítor Paulo Villarino Pinto</t>
  </si>
  <si>
    <t>061730</t>
  </si>
  <si>
    <t>João Paulo Pereira Zanetti</t>
  </si>
  <si>
    <t>063658</t>
  </si>
  <si>
    <t>Pedro Henrique del Bianco Hokama</t>
  </si>
  <si>
    <t>063728</t>
  </si>
  <si>
    <t>Priscila do Nascimento Biller</t>
  </si>
  <si>
    <t>068181</t>
  </si>
  <si>
    <t>Cilene Renata Real</t>
  </si>
  <si>
    <t>078325</t>
  </si>
  <si>
    <t>Mauro César da Silva</t>
  </si>
  <si>
    <t>079762</t>
  </si>
  <si>
    <t>Maria Angélica Lopes de Souza</t>
  </si>
  <si>
    <t>087894</t>
  </si>
  <si>
    <t>Gustavo Mitsuyuki Waku</t>
  </si>
  <si>
    <t>088011</t>
  </si>
  <si>
    <t>Alexandre Garcia Aguado</t>
  </si>
  <si>
    <t>088100</t>
  </si>
  <si>
    <t>Filipe Benevides Netto</t>
  </si>
  <si>
    <t>Total/Média</t>
  </si>
  <si>
    <t>Vermelho = estimativa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</si>
</sst>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\-MM\-DD\ HH:MM:SS"/>
    <numFmt numFmtId="167" formatCode="0.00%"/>
    <numFmt numFmtId="168" formatCode="0.00"/>
  </numFmts>
  <fonts count="4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22"/>
  <sheetViews>
    <sheetView tabSelected="1" workbookViewId="0" topLeftCell="A1">
      <pane xSplit="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P21" sqref="P21"/>
    </sheetView>
  </sheetViews>
  <sheetFormatPr defaultColWidth="10.28125" defaultRowHeight="12.75"/>
  <cols>
    <col min="1" max="1" width="7.57421875" style="1" customWidth="1"/>
    <col min="2" max="2" width="29.00390625" style="1" customWidth="1"/>
    <col min="3" max="3" width="3.28125" style="2" customWidth="1"/>
    <col min="4" max="11" width="4.8515625" style="3" customWidth="1"/>
    <col min="12" max="21" width="10.00390625" style="3" customWidth="1"/>
    <col min="22" max="27" width="4.8515625" style="3" customWidth="1"/>
    <col min="28" max="28" width="2.7109375" style="2" customWidth="1"/>
    <col min="29" max="16384" width="10.28125" style="1" customWidth="1"/>
  </cols>
  <sheetData>
    <row r="2" spans="1:28" ht="11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2" t="s">
        <v>23</v>
      </c>
    </row>
    <row r="3" spans="1:28" ht="11.25">
      <c r="A3" s="1" t="s">
        <v>24</v>
      </c>
      <c r="B3" s="1" t="s">
        <v>25</v>
      </c>
      <c r="C3" s="2">
        <v>4</v>
      </c>
      <c r="D3" s="4">
        <f>0.5*E3+0.3*H3+0.1*K3+0.1*V3+W3-X3+Y3</f>
        <v>10.559924242424243</v>
      </c>
      <c r="E3" s="4">
        <f>0.35*F3+0.65*G3</f>
        <v>9.825</v>
      </c>
      <c r="F3" s="3">
        <v>9.5</v>
      </c>
      <c r="G3" s="4">
        <v>10</v>
      </c>
      <c r="H3" s="4">
        <f>(I3+J3)/2</f>
        <v>9.6</v>
      </c>
      <c r="I3" s="4">
        <v>10</v>
      </c>
      <c r="J3" s="4">
        <v>9.2</v>
      </c>
      <c r="K3" s="4">
        <v>7.424242424242424</v>
      </c>
      <c r="L3" s="5">
        <v>39702.958333333336</v>
      </c>
      <c r="M3" s="5">
        <v>39706.351006944446</v>
      </c>
      <c r="N3" s="6">
        <f>IF(M3&gt;L3+5,(M3-L3-5)/10,0)</f>
        <v>0</v>
      </c>
      <c r="O3" s="3">
        <v>8.5</v>
      </c>
      <c r="P3" s="4">
        <f>(1-N3)*O3</f>
        <v>8.5</v>
      </c>
      <c r="Q3" s="5">
        <v>39730.958333333336</v>
      </c>
      <c r="R3" s="5">
        <v>39734.50962962963</v>
      </c>
      <c r="S3" s="6">
        <f>IF(R3&gt;Q3+5,(R3-Q3-5)/10,0)</f>
        <v>0</v>
      </c>
      <c r="T3" s="3">
        <v>10</v>
      </c>
      <c r="U3" s="4">
        <f>(1-S3)*T3</f>
        <v>10</v>
      </c>
      <c r="V3" s="4">
        <f>IF(U3&lt;&gt;"",(P3+U3)/2,P3)</f>
        <v>9.25</v>
      </c>
      <c r="W3" s="4">
        <f>0.6+0.5</f>
        <v>1.1</v>
      </c>
      <c r="X3" s="4">
        <v>0</v>
      </c>
      <c r="AA3" s="4">
        <f>MIN(D3,10)</f>
        <v>10</v>
      </c>
      <c r="AB3" s="7" t="str">
        <f>IF(AA3&gt;=8.75,"A",IF(AA3&gt;8.25,"AB",IF(AA3&gt;=7.25,"B",IF(AA3&gt;6.75,"BC",IF(AA3&gt;=5,"C","D")))))</f>
        <v>A</v>
      </c>
    </row>
    <row r="4" spans="1:28" ht="11.25">
      <c r="A4" s="1" t="s">
        <v>26</v>
      </c>
      <c r="B4" s="1" t="s">
        <v>27</v>
      </c>
      <c r="C4" s="2">
        <v>5</v>
      </c>
      <c r="D4" s="4">
        <f>0.5*E4+0.3*H4+0.1*K4+0.1*V4+W4-X4+Y4</f>
        <v>4.549206407828592</v>
      </c>
      <c r="E4" s="4">
        <f>0.35*F4+0.65*G4</f>
        <v>5.9750000000000005</v>
      </c>
      <c r="F4" s="3">
        <v>5</v>
      </c>
      <c r="G4" s="4">
        <v>6.5</v>
      </c>
      <c r="H4" s="4">
        <f>(I4+J4)/2</f>
        <v>5.265000000000001</v>
      </c>
      <c r="I4" s="4">
        <v>8.33</v>
      </c>
      <c r="J4" s="4">
        <v>2.2</v>
      </c>
      <c r="K4" s="4">
        <v>3.9393939393939394</v>
      </c>
      <c r="L4" s="5">
        <v>39721.958333333336</v>
      </c>
      <c r="M4" s="5">
        <v>39727.983090277776</v>
      </c>
      <c r="N4" s="6">
        <f>IF(M4&gt;L4+3,(M4-L4-3)/10,0)</f>
        <v>0.3024756944440014</v>
      </c>
      <c r="O4" s="3">
        <v>7</v>
      </c>
      <c r="P4" s="4">
        <f>(1-N4)*O4</f>
        <v>4.8826701388919895</v>
      </c>
      <c r="Q4" s="5"/>
      <c r="R4" s="5"/>
      <c r="S4" s="6"/>
      <c r="U4" s="4"/>
      <c r="V4" s="4">
        <f>IF(U4&lt;&gt;"",(P4+U4)/2,P4)</f>
        <v>4.8826701388919895</v>
      </c>
      <c r="W4" s="4">
        <f>0.2</f>
        <v>0.2</v>
      </c>
      <c r="X4" s="4">
        <v>1.1</v>
      </c>
      <c r="AA4" s="4">
        <f>MIN(D4,10)</f>
        <v>4.549206407828592</v>
      </c>
      <c r="AB4" s="7" t="str">
        <f>IF(AA4&gt;=8.75,"A",IF(AA4&gt;8.25,"AB",IF(AA4&gt;=7.25,"B",IF(AA4&gt;6.75,"BC",IF(AA4&gt;=5,"C","D")))))</f>
        <v>D</v>
      </c>
    </row>
    <row r="5" spans="1:28" ht="11.25">
      <c r="A5" s="1" t="s">
        <v>28</v>
      </c>
      <c r="B5" s="1" t="s">
        <v>29</v>
      </c>
      <c r="C5" s="2">
        <v>0</v>
      </c>
      <c r="D5" s="4">
        <f>0.5*E5+0.3*H5+0.1*K5+0.1*V5+W5-X5+Y5</f>
        <v>2.2525303030303037</v>
      </c>
      <c r="E5" s="4">
        <f>0.35*F5+0.65*G5</f>
        <v>2.8000000000000003</v>
      </c>
      <c r="F5" s="3">
        <v>8</v>
      </c>
      <c r="G5" s="4" t="s">
        <v>30</v>
      </c>
      <c r="H5" s="4">
        <f>(I5+J5)/2</f>
        <v>4.165</v>
      </c>
      <c r="I5" s="4">
        <f>I4</f>
        <v>8.33</v>
      </c>
      <c r="J5" s="4" t="s">
        <v>30</v>
      </c>
      <c r="K5" s="4">
        <v>3.0303030303030303</v>
      </c>
      <c r="L5" s="5"/>
      <c r="M5" s="5"/>
      <c r="N5" s="6"/>
      <c r="O5" s="3">
        <v>0</v>
      </c>
      <c r="P5" s="4">
        <f>(1-N5)*O5</f>
        <v>0</v>
      </c>
      <c r="Q5" s="5"/>
      <c r="R5" s="5"/>
      <c r="S5" s="6"/>
      <c r="U5" s="4"/>
      <c r="V5" s="4">
        <f>IF(U5&lt;&gt;"",(P5+U5)/2,P5)</f>
        <v>0</v>
      </c>
      <c r="W5" s="4">
        <f>0.3+0.1</f>
        <v>0.4</v>
      </c>
      <c r="X5" s="4">
        <v>1.1</v>
      </c>
      <c r="AA5" s="4">
        <f>MIN(D5,10)</f>
        <v>2.2525303030303037</v>
      </c>
      <c r="AB5" s="7" t="str">
        <f>IF(AA5&gt;=8.75,"A",IF(AA5&gt;8.25,"AB",IF(AA5&gt;=7.25,"B",IF(AA5&gt;6.75,"BC",IF(AA5&gt;=5,"C","D")))))</f>
        <v>D</v>
      </c>
    </row>
    <row r="6" spans="1:28" ht="11.25">
      <c r="A6" s="1" t="s">
        <v>31</v>
      </c>
      <c r="B6" s="1" t="s">
        <v>32</v>
      </c>
      <c r="C6" s="2">
        <v>5</v>
      </c>
      <c r="D6" s="4">
        <f>0.5*E6+0.3*H6+0.1*K6+0.1*V6+W6-X6+Y6</f>
        <v>4.284045454545455</v>
      </c>
      <c r="E6" s="4">
        <f>0.35*F6+0.65*G6</f>
        <v>6.700000000000001</v>
      </c>
      <c r="F6" s="3">
        <v>8</v>
      </c>
      <c r="G6" s="4">
        <v>6</v>
      </c>
      <c r="H6" s="4">
        <f>(I6+J6)/2</f>
        <v>5.265000000000001</v>
      </c>
      <c r="I6" s="4">
        <f>I5</f>
        <v>8.33</v>
      </c>
      <c r="J6" s="4">
        <f>J4</f>
        <v>2.2</v>
      </c>
      <c r="K6" s="4">
        <v>4.545454545454546</v>
      </c>
      <c r="L6" s="5"/>
      <c r="M6" s="5"/>
      <c r="N6" s="6"/>
      <c r="O6" s="3">
        <v>0</v>
      </c>
      <c r="P6" s="4">
        <f>(1-N6)*O6</f>
        <v>0</v>
      </c>
      <c r="Q6" s="5"/>
      <c r="R6" s="5"/>
      <c r="S6" s="6"/>
      <c r="U6" s="4"/>
      <c r="V6" s="4">
        <f>IF(U6&lt;&gt;"",(P6+U6)/2,P6)</f>
        <v>0</v>
      </c>
      <c r="W6" s="4">
        <f>0.1</f>
        <v>0.1</v>
      </c>
      <c r="X6" s="4">
        <v>1.2000000000000002</v>
      </c>
      <c r="AA6" s="4">
        <f>MIN(D6,10)</f>
        <v>4.284045454545455</v>
      </c>
      <c r="AB6" s="7" t="str">
        <f>IF(AA6&gt;=8.75,"A",IF(AA6&gt;8.25,"AB",IF(AA6&gt;=7.25,"B",IF(AA6&gt;6.75,"BC",IF(AA6&gt;=5,"C","D")))))</f>
        <v>D</v>
      </c>
    </row>
    <row r="7" spans="1:28" ht="11.25">
      <c r="A7" s="1" t="s">
        <v>33</v>
      </c>
      <c r="B7" s="1" t="s">
        <v>34</v>
      </c>
      <c r="C7" s="2">
        <v>1</v>
      </c>
      <c r="D7" s="4">
        <f>0.5*E7+0.3*H7+0.1*K7+0.1*V7+W7-X7+Y7</f>
        <v>8.16768181818182</v>
      </c>
      <c r="E7" s="4">
        <f>0.35*F7+0.65*G7</f>
        <v>7.35</v>
      </c>
      <c r="F7" s="3">
        <v>8</v>
      </c>
      <c r="G7" s="4">
        <v>7</v>
      </c>
      <c r="H7" s="4">
        <f>(I7+J7)/2</f>
        <v>7.915</v>
      </c>
      <c r="I7" s="4">
        <v>8.33</v>
      </c>
      <c r="J7" s="4">
        <v>7.5</v>
      </c>
      <c r="K7" s="4">
        <v>8.181818181818182</v>
      </c>
      <c r="L7" s="5">
        <v>39693.958333333336</v>
      </c>
      <c r="M7" s="5">
        <v>39695.76055555556</v>
      </c>
      <c r="N7" s="6">
        <f>IF(M7&gt;L7+3,(M7-L7-3)/10,0)</f>
        <v>0</v>
      </c>
      <c r="O7" s="3">
        <v>10</v>
      </c>
      <c r="P7" s="4">
        <f>(1-N7)*O7</f>
        <v>10</v>
      </c>
      <c r="Q7" s="5">
        <v>39742.958333333336</v>
      </c>
      <c r="R7" s="5">
        <v>39743.565729166665</v>
      </c>
      <c r="S7" s="6">
        <f>IF(R7&gt;Q7+3,(R7-Q7-3)/10,0)</f>
        <v>0</v>
      </c>
      <c r="T7" s="3">
        <v>10</v>
      </c>
      <c r="U7" s="4">
        <f>(1-S7)*T7</f>
        <v>10</v>
      </c>
      <c r="V7" s="4">
        <f>IF(U7&lt;&gt;"",(P7+U7)/2,P7)</f>
        <v>10</v>
      </c>
      <c r="W7" s="4">
        <f>0.2+0.2</f>
        <v>0.4</v>
      </c>
      <c r="X7" s="4">
        <v>0.1</v>
      </c>
      <c r="AA7" s="4">
        <f>MIN(D7,10)</f>
        <v>8.16768181818182</v>
      </c>
      <c r="AB7" s="7" t="str">
        <f>IF(AA7&gt;=8.75,"A",IF(AA7&gt;8.25,"AB",IF(AA7&gt;=7.25,"B",IF(AA7&gt;6.75,"BC",IF(AA7&gt;=5,"C","D")))))</f>
        <v>B</v>
      </c>
    </row>
    <row r="8" spans="1:28" ht="11.25">
      <c r="A8" s="1" t="s">
        <v>35</v>
      </c>
      <c r="B8" s="1" t="s">
        <v>36</v>
      </c>
      <c r="C8" s="2">
        <v>1</v>
      </c>
      <c r="D8" s="4">
        <f>0.5*E8+0.3*H8+0.1*K8+0.1*V8+W8-X8+Y8</f>
        <v>5.405975662878894</v>
      </c>
      <c r="E8" s="4">
        <f>0.35*F8+0.65*G8</f>
        <v>3.8750000000000004</v>
      </c>
      <c r="F8" s="3">
        <v>5.5</v>
      </c>
      <c r="G8" s="4">
        <v>3</v>
      </c>
      <c r="H8" s="4">
        <f>(I8+J8)/2</f>
        <v>7.915</v>
      </c>
      <c r="I8" s="4">
        <f>I7</f>
        <v>8.33</v>
      </c>
      <c r="J8" s="4">
        <f>J7</f>
        <v>7.5</v>
      </c>
      <c r="K8" s="4">
        <v>6.212121212121212</v>
      </c>
      <c r="L8" s="5">
        <v>39707.958333333336</v>
      </c>
      <c r="M8" s="5">
        <v>39733.69553240741</v>
      </c>
      <c r="N8" s="6">
        <f>IF(M8&gt;L8+3,(M8-L8-3)/10,0)</f>
        <v>2.2737199074072123</v>
      </c>
      <c r="O8" s="3">
        <v>10</v>
      </c>
      <c r="P8" s="4">
        <f>MAX(0,(1-N8)*O8)</f>
        <v>0</v>
      </c>
      <c r="Q8" s="5">
        <v>39751.958333333336</v>
      </c>
      <c r="R8" s="5">
        <v>39757.00541666667</v>
      </c>
      <c r="S8" s="6">
        <f>IF(R8&gt;Q8+5,(R8-Q8-5)/10,0)</f>
        <v>0.004708333333110204</v>
      </c>
      <c r="T8" s="3">
        <v>9.5</v>
      </c>
      <c r="U8" s="4">
        <f>(1-S8)*T8</f>
        <v>9.455270833335453</v>
      </c>
      <c r="V8" s="4">
        <f>IF(U8&lt;&gt;"",(P8+U8)/2,P8)</f>
        <v>4.727635416667726</v>
      </c>
      <c r="W8" s="4">
        <f>0.2+0.3</f>
        <v>0.5</v>
      </c>
      <c r="X8" s="4">
        <v>0.5</v>
      </c>
      <c r="AA8" s="4">
        <f>MIN(D8,10)</f>
        <v>5.405975662878894</v>
      </c>
      <c r="AB8" s="7" t="str">
        <f>IF(AA8&gt;=8.75,"A",IF(AA8&gt;8.25,"AB",IF(AA8&gt;=7.25,"B",IF(AA8&gt;6.75,"BC",IF(AA8&gt;=5,"C","D")))))</f>
        <v>C</v>
      </c>
    </row>
    <row r="9" spans="1:28" ht="11.25">
      <c r="A9" s="1" t="s">
        <v>37</v>
      </c>
      <c r="B9" s="1" t="s">
        <v>38</v>
      </c>
      <c r="C9" s="2">
        <v>1</v>
      </c>
      <c r="D9" s="4">
        <f>0.5*E9+0.3*H9+0.1*K9+0.1*V9+W9-X9+Y9</f>
        <v>8.532833333333334</v>
      </c>
      <c r="E9" s="4">
        <f>0.35*F9+0.65*G9</f>
        <v>7.800000000000001</v>
      </c>
      <c r="F9" s="3">
        <v>6.5</v>
      </c>
      <c r="G9" s="4">
        <v>8.5</v>
      </c>
      <c r="H9" s="4">
        <f>(I9+J9)/2</f>
        <v>7.915</v>
      </c>
      <c r="I9" s="4">
        <f>I8</f>
        <v>8.33</v>
      </c>
      <c r="J9" s="4">
        <f>J7</f>
        <v>7.5</v>
      </c>
      <c r="K9" s="4">
        <v>8.333333333333334</v>
      </c>
      <c r="L9" s="5">
        <v>39711.236296296294</v>
      </c>
      <c r="M9" s="5">
        <v>39713.93125</v>
      </c>
      <c r="N9" s="6">
        <f>IF(M9&gt;L9+3,(M9-L9-3)/10,0)</f>
        <v>0</v>
      </c>
      <c r="O9" s="3">
        <v>10</v>
      </c>
      <c r="P9" s="4">
        <f>(1-N9)*O9</f>
        <v>10</v>
      </c>
      <c r="Q9" s="5">
        <v>39737.958333333336</v>
      </c>
      <c r="R9" s="5">
        <v>39738.086539351854</v>
      </c>
      <c r="S9" s="6">
        <f>IF(R9&gt;Q9+5,(R9-Q9-5)/10,0)</f>
        <v>0</v>
      </c>
      <c r="T9" s="3">
        <v>8.5</v>
      </c>
      <c r="U9" s="4">
        <f>(1-S9)*T9</f>
        <v>8.5</v>
      </c>
      <c r="V9" s="4">
        <f>IF(U9&lt;&gt;"",(P9+U9)/2,P9)</f>
        <v>9.25</v>
      </c>
      <c r="W9" s="4">
        <f>0.2+0.4</f>
        <v>0.6000000000000001</v>
      </c>
      <c r="X9" s="4">
        <v>0.1</v>
      </c>
      <c r="AA9" s="4">
        <f>MIN(D9,10)</f>
        <v>8.532833333333334</v>
      </c>
      <c r="AB9" s="7" t="str">
        <f>IF(AA9&gt;=8.75,"A",IF(AA9&gt;8.25,"AB",IF(AA9&gt;=7.25,"B",IF(AA9&gt;6.75,"BC",IF(AA9&gt;=5,"C","D")))))</f>
        <v>AB</v>
      </c>
    </row>
    <row r="10" spans="1:28" ht="11.25">
      <c r="A10" s="1" t="s">
        <v>39</v>
      </c>
      <c r="B10" s="1" t="s">
        <v>40</v>
      </c>
      <c r="C10" s="2">
        <v>1</v>
      </c>
      <c r="D10" s="4">
        <f>0.5*E10+0.3*H10+0.1*K10+0.1*V10+W10-X10+Y10</f>
        <v>7.36389393939394</v>
      </c>
      <c r="E10" s="4">
        <f>0.35*F10+0.65*G10</f>
        <v>5.7</v>
      </c>
      <c r="F10" s="3">
        <v>7</v>
      </c>
      <c r="G10" s="4">
        <v>5</v>
      </c>
      <c r="H10" s="4">
        <f>(I10+J10)/2</f>
        <v>7.915</v>
      </c>
      <c r="I10" s="4">
        <f>I9</f>
        <v>8.33</v>
      </c>
      <c r="J10" s="4">
        <f>J7</f>
        <v>7.5</v>
      </c>
      <c r="K10" s="4">
        <v>9.393939393939394</v>
      </c>
      <c r="L10" s="5">
        <v>39709.958333333336</v>
      </c>
      <c r="M10" s="5">
        <v>39714.56555555556</v>
      </c>
      <c r="N10" s="6">
        <f>IF(M10&gt;L10+5,(M10-L10-5)/10,0)</f>
        <v>0</v>
      </c>
      <c r="O10" s="3">
        <v>8</v>
      </c>
      <c r="P10" s="4">
        <f>(1-N10)*O10</f>
        <v>8</v>
      </c>
      <c r="Q10" s="5">
        <v>39763.958333333336</v>
      </c>
      <c r="R10" s="5">
        <v>39766.651875</v>
      </c>
      <c r="S10" s="6">
        <f>IF(R10&gt;Q10+3,(R10-Q10-3)/10,0)</f>
        <v>0</v>
      </c>
      <c r="T10" s="3">
        <v>10</v>
      </c>
      <c r="U10" s="4">
        <f>(1-S10)*T10</f>
        <v>10</v>
      </c>
      <c r="V10" s="4">
        <f>IF(U10&lt;&gt;"",(P10+U10)/2,P10)</f>
        <v>9</v>
      </c>
      <c r="W10" s="4">
        <f>0.3</f>
        <v>0.30000000000000004</v>
      </c>
      <c r="X10" s="4">
        <v>0</v>
      </c>
      <c r="AA10" s="4">
        <f>MIN(D10,10)</f>
        <v>7.36389393939394</v>
      </c>
      <c r="AB10" s="7" t="str">
        <f>IF(AA10&gt;=8.75,"A",IF(AA10&gt;8.25,"AB",IF(AA10&gt;=7.25,"B",IF(AA10&gt;6.75,"BC",IF(AA10&gt;=5,"C","D")))))</f>
        <v>B</v>
      </c>
    </row>
    <row r="11" spans="1:28" ht="11.25">
      <c r="A11" s="1" t="s">
        <v>41</v>
      </c>
      <c r="B11" s="1" t="s">
        <v>42</v>
      </c>
      <c r="C11" s="2">
        <v>3</v>
      </c>
      <c r="D11" s="4">
        <f>0.5*E11+0.3*H11+0.1*K11+0.1*V11+W11-X11+Y11</f>
        <v>7.212651515151515</v>
      </c>
      <c r="E11" s="4">
        <f>0.35*F11+0.65*G11</f>
        <v>7.525</v>
      </c>
      <c r="F11" s="3">
        <v>8.5</v>
      </c>
      <c r="G11" s="4">
        <v>7</v>
      </c>
      <c r="H11" s="4">
        <f>(I11+J11)/2</f>
        <v>9.45</v>
      </c>
      <c r="I11" s="4">
        <v>10</v>
      </c>
      <c r="J11" s="4">
        <v>8.9</v>
      </c>
      <c r="K11" s="4">
        <v>5.151515151515151</v>
      </c>
      <c r="L11" s="5">
        <v>39716.958333333336</v>
      </c>
      <c r="M11" s="5">
        <v>39719.67587962963</v>
      </c>
      <c r="N11" s="6">
        <f>IF(M11&gt;L11+5,(M11-L11-5)/10,0)</f>
        <v>0</v>
      </c>
      <c r="O11" s="3">
        <v>10</v>
      </c>
      <c r="P11" s="4">
        <f>(1-N11)*O11</f>
        <v>10</v>
      </c>
      <c r="Q11" s="5"/>
      <c r="R11" s="5"/>
      <c r="S11" s="6"/>
      <c r="U11" s="4"/>
      <c r="V11" s="4">
        <f>IF(U11&lt;&gt;"",(P11+U11)/2,P11)</f>
        <v>10</v>
      </c>
      <c r="W11" s="4">
        <f>0.2</f>
        <v>0.2</v>
      </c>
      <c r="X11" s="4">
        <v>1.1</v>
      </c>
      <c r="AA11" s="4">
        <f>MIN(D11,10)</f>
        <v>7.212651515151515</v>
      </c>
      <c r="AB11" s="7" t="str">
        <f>IF(AA11&gt;=8.75,"A",IF(AA11&gt;8.25,"AB",IF(AA11&gt;=7.25,"B",IF(AA11&gt;6.75,"BC",IF(AA11&gt;=5,"C","D")))))</f>
        <v>BC</v>
      </c>
    </row>
    <row r="12" spans="1:28" ht="11.25">
      <c r="A12" s="1" t="s">
        <v>43</v>
      </c>
      <c r="B12" s="1" t="s">
        <v>44</v>
      </c>
      <c r="C12" s="2">
        <v>4</v>
      </c>
      <c r="D12" s="4">
        <f>0.5*E12+0.3*H12+0.1*K12+0.1*V12+W12-X12+Y12</f>
        <v>11.280000000000001</v>
      </c>
      <c r="E12" s="4">
        <f>0.35*F12+0.65*G12</f>
        <v>10</v>
      </c>
      <c r="F12" s="3">
        <v>10</v>
      </c>
      <c r="G12" s="4">
        <v>10</v>
      </c>
      <c r="H12" s="4">
        <f>(I12+J12)/2</f>
        <v>9.6</v>
      </c>
      <c r="I12" s="4">
        <f>I3</f>
        <v>10</v>
      </c>
      <c r="J12" s="4">
        <f>J3</f>
        <v>9.2</v>
      </c>
      <c r="K12" s="4">
        <v>10</v>
      </c>
      <c r="L12" s="5">
        <v>39695.958333333336</v>
      </c>
      <c r="M12" s="5">
        <v>39696.05631944445</v>
      </c>
      <c r="N12" s="6">
        <f>IF(M12&gt;L12+5,(M12-L12-5)/10,0)</f>
        <v>0</v>
      </c>
      <c r="O12" s="3">
        <v>10</v>
      </c>
      <c r="P12" s="4">
        <f>(1-N12)*O12</f>
        <v>10</v>
      </c>
      <c r="Q12" s="5">
        <v>39765.958333333336</v>
      </c>
      <c r="R12" s="5">
        <v>39766.040659722225</v>
      </c>
      <c r="S12" s="6">
        <f>IF(R12&gt;Q12+7,(R12-Q12-7)/10,0)</f>
        <v>0</v>
      </c>
      <c r="T12" s="3">
        <v>10</v>
      </c>
      <c r="U12" s="4">
        <f>(1-S12)*T12</f>
        <v>10</v>
      </c>
      <c r="V12" s="4">
        <f>IF(U12&lt;&gt;"",(P12+U12)/2,P12)</f>
        <v>10</v>
      </c>
      <c r="W12" s="4">
        <f>0.5+0.4</f>
        <v>0.9</v>
      </c>
      <c r="X12" s="4">
        <v>0</v>
      </c>
      <c r="Y12" s="3">
        <v>0.5</v>
      </c>
      <c r="AA12" s="4">
        <f>MIN(D12,10)</f>
        <v>10</v>
      </c>
      <c r="AB12" s="7" t="str">
        <f>IF(AA12&gt;=8.75,"A",IF(AA12&gt;8.25,"AB",IF(AA12&gt;=7.25,"B",IF(AA12&gt;6.75,"BC",IF(AA12&gt;=5,"C","D")))))</f>
        <v>A</v>
      </c>
    </row>
    <row r="13" spans="1:28" ht="11.25">
      <c r="A13" s="1" t="s">
        <v>45</v>
      </c>
      <c r="B13" s="1" t="s">
        <v>46</v>
      </c>
      <c r="C13" s="2">
        <v>4</v>
      </c>
      <c r="D13" s="8">
        <f>0.5*E13+0.3*H13+0.1*K13+0.1*V13+W13-X13+Y13</f>
        <v>9.286963446969896</v>
      </c>
      <c r="E13" s="4">
        <f>0.35*F13+0.65*G13</f>
        <v>9.15</v>
      </c>
      <c r="F13" s="3">
        <v>8.5</v>
      </c>
      <c r="G13" s="4">
        <v>9.5</v>
      </c>
      <c r="H13" s="4">
        <f>(I13+J13)/2</f>
        <v>9.6</v>
      </c>
      <c r="I13" s="4">
        <f>I12</f>
        <v>10</v>
      </c>
      <c r="J13" s="4">
        <f>J3</f>
        <v>9.2</v>
      </c>
      <c r="K13" s="4">
        <v>8.636363636363637</v>
      </c>
      <c r="L13" s="5">
        <v>39686.958333333336</v>
      </c>
      <c r="M13" s="5">
        <v>39693.99550925926</v>
      </c>
      <c r="N13" s="6">
        <f>IF(M13&gt;L13+3,(M13-L13-3)/10,0)</f>
        <v>0.4037175925921474</v>
      </c>
      <c r="O13" s="3">
        <v>9</v>
      </c>
      <c r="P13" s="4">
        <f>(1-N13)*O13</f>
        <v>5.366541666670673</v>
      </c>
      <c r="Q13" s="5">
        <v>39779.958333333336</v>
      </c>
      <c r="R13" s="5">
        <v>39783.57263888889</v>
      </c>
      <c r="S13" s="6">
        <f>IF(R13&gt;Q13+5,(R13-Q13-5)/10,0)</f>
        <v>0</v>
      </c>
      <c r="T13" s="3">
        <v>10</v>
      </c>
      <c r="U13" s="4">
        <f>(1-S13)*T13</f>
        <v>10</v>
      </c>
      <c r="V13" s="4">
        <f>IF(U13&lt;&gt;"",(P13+U13)/2,P13)</f>
        <v>7.683270833335337</v>
      </c>
      <c r="W13" s="4">
        <f>0.4+0.2</f>
        <v>0.6000000000000001</v>
      </c>
      <c r="X13" s="4">
        <v>0.4</v>
      </c>
      <c r="AA13" s="4">
        <f>MIN(D13,10)</f>
        <v>9.286963446969896</v>
      </c>
      <c r="AB13" s="7" t="str">
        <f>IF(AA13&gt;=8.75,"A",IF(AA13&gt;8.25,"AB",IF(AA13&gt;=7.25,"B",IF(AA13&gt;6.75,"BC",IF(AA13&gt;=5,"C","D")))))</f>
        <v>A</v>
      </c>
    </row>
    <row r="14" spans="1:28" ht="11.25">
      <c r="A14" s="1" t="s">
        <v>47</v>
      </c>
      <c r="B14" s="1" t="s">
        <v>48</v>
      </c>
      <c r="C14" s="2">
        <v>4</v>
      </c>
      <c r="D14" s="8">
        <f>0.5*E14+0.3*H14+0.1*K14+0.1*V14+W14-X14+Y14</f>
        <v>9.005737181713005</v>
      </c>
      <c r="E14" s="4">
        <f>0.35*F14+0.65*G14</f>
        <v>7.85</v>
      </c>
      <c r="F14" s="3">
        <v>8.5</v>
      </c>
      <c r="G14" s="4">
        <v>7.5</v>
      </c>
      <c r="H14" s="4">
        <f>(I14+J14)/2</f>
        <v>9.6</v>
      </c>
      <c r="I14" s="4">
        <f>I13</f>
        <v>10</v>
      </c>
      <c r="J14" s="4">
        <f>J3</f>
        <v>9.2</v>
      </c>
      <c r="K14" s="4">
        <v>8.333333333333334</v>
      </c>
      <c r="L14" s="5">
        <v>39714.958333333336</v>
      </c>
      <c r="M14" s="5">
        <v>39718.118252314816</v>
      </c>
      <c r="N14" s="6">
        <f>IF(M14&gt;L14+3,(M14-L14-3)/10,0)</f>
        <v>0.01599189814805868</v>
      </c>
      <c r="O14" s="3">
        <v>9.5</v>
      </c>
      <c r="P14" s="4">
        <f>(1-N14)*O14</f>
        <v>9.348076967593443</v>
      </c>
      <c r="Q14" s="5">
        <v>39744.958333333336</v>
      </c>
      <c r="R14" s="5">
        <v>39751.93480324074</v>
      </c>
      <c r="S14" s="6">
        <f>IF(R14&gt;Q14+7,(R14-Q14-7)/10,0)</f>
        <v>0</v>
      </c>
      <c r="T14" s="3">
        <v>10</v>
      </c>
      <c r="U14" s="4">
        <f>(1-S14)*T14</f>
        <v>10</v>
      </c>
      <c r="V14" s="4">
        <f>IF(U14&lt;&gt;"",(P14+U14)/2,P14)</f>
        <v>9.674038483796721</v>
      </c>
      <c r="W14" s="4">
        <f>0.1+0.5</f>
        <v>0.6</v>
      </c>
      <c r="X14" s="4">
        <v>0.2</v>
      </c>
      <c r="AA14" s="4">
        <f>MIN(D14,10)</f>
        <v>9.005737181713005</v>
      </c>
      <c r="AB14" s="7" t="str">
        <f>IF(AA14&gt;=8.75,"A",IF(AA14&gt;8.25,"AB",IF(AA14&gt;=7.25,"B",IF(AA14&gt;6.75,"BC",IF(AA14&gt;=5,"C","D")))))</f>
        <v>A</v>
      </c>
    </row>
    <row r="15" spans="1:28" ht="11.25">
      <c r="A15" s="1" t="s">
        <v>49</v>
      </c>
      <c r="B15" s="1" t="s">
        <v>50</v>
      </c>
      <c r="C15" s="2">
        <v>0</v>
      </c>
      <c r="D15" s="8">
        <f>0.5*E15+0.3*H15+0.1*K15+0.1*V15+W15-X15+Y15</f>
        <v>-0.2219696969696967</v>
      </c>
      <c r="E15" s="4">
        <f>0.35*F15+0.65*G15</f>
        <v>1.7500000000000002</v>
      </c>
      <c r="F15" s="3">
        <v>5</v>
      </c>
      <c r="G15" s="4" t="s">
        <v>30</v>
      </c>
      <c r="H15" s="4">
        <f>(I15+J15)/2</f>
        <v>0</v>
      </c>
      <c r="I15" s="4" t="s">
        <v>30</v>
      </c>
      <c r="J15" s="4" t="str">
        <f>I15</f>
        <v>-</v>
      </c>
      <c r="K15" s="4">
        <v>3.0303030303030303</v>
      </c>
      <c r="L15" s="5">
        <v>39715.58849537037</v>
      </c>
      <c r="M15" s="5">
        <v>39696.05631944445</v>
      </c>
      <c r="N15" s="6">
        <f>IF(M15&gt;L15+5,(M15-L15-5)/10,0)</f>
        <v>0</v>
      </c>
      <c r="O15" s="3">
        <v>0</v>
      </c>
      <c r="P15" s="4">
        <f>(1-N15)*O15</f>
        <v>0</v>
      </c>
      <c r="Q15" s="5"/>
      <c r="R15" s="5"/>
      <c r="S15" s="6"/>
      <c r="U15" s="4"/>
      <c r="V15" s="4">
        <f>IF(U15&lt;&gt;"",(P15+U15)/2,P15)</f>
        <v>0</v>
      </c>
      <c r="W15" s="4"/>
      <c r="X15" s="4">
        <v>1.4</v>
      </c>
      <c r="AA15" s="4">
        <f>MIN(D15,10)</f>
        <v>-0.2219696969696967</v>
      </c>
      <c r="AB15" s="7" t="str">
        <f>IF(AA15&gt;=8.75,"A",IF(AA15&gt;8.25,"AB",IF(AA15&gt;=7.25,"B",IF(AA15&gt;6.75,"BC",IF(AA15&gt;=5,"C","D")))))</f>
        <v>D</v>
      </c>
    </row>
    <row r="16" spans="1:28" ht="11.25">
      <c r="A16" s="1" t="s">
        <v>51</v>
      </c>
      <c r="B16" s="1" t="s">
        <v>52</v>
      </c>
      <c r="C16" s="2">
        <v>0</v>
      </c>
      <c r="D16" s="8">
        <f>0.5*E16+0.3*H16+0.1*K16+0.1*V16+W16-X16+Y16</f>
        <v>-1.4272727272727275</v>
      </c>
      <c r="E16" s="4">
        <f>0.35*F16+0.65*G16</f>
        <v>0</v>
      </c>
      <c r="F16" s="3" t="s">
        <v>30</v>
      </c>
      <c r="G16" s="4" t="s">
        <v>30</v>
      </c>
      <c r="H16" s="4">
        <f>(I16+J16)/2</f>
        <v>0</v>
      </c>
      <c r="I16" s="4" t="s">
        <v>30</v>
      </c>
      <c r="J16" s="4" t="str">
        <f>I16</f>
        <v>-</v>
      </c>
      <c r="K16" s="4">
        <v>2.7272727272727275</v>
      </c>
      <c r="L16" s="5"/>
      <c r="M16" s="5"/>
      <c r="N16" s="6"/>
      <c r="O16" s="3">
        <v>0</v>
      </c>
      <c r="P16" s="4">
        <f>(1-N16)*O16</f>
        <v>0</v>
      </c>
      <c r="Q16" s="5"/>
      <c r="R16" s="5"/>
      <c r="S16" s="6"/>
      <c r="U16" s="4"/>
      <c r="V16" s="4">
        <f>IF(U16&lt;&gt;"",(P16+U16)/2,P16)</f>
        <v>0</v>
      </c>
      <c r="W16" s="4"/>
      <c r="X16" s="4">
        <v>1.7000000000000002</v>
      </c>
      <c r="AA16" s="4">
        <f>MIN(D16,10)</f>
        <v>-1.4272727272727275</v>
      </c>
      <c r="AB16" s="7" t="str">
        <f>IF(AA16&gt;=8.75,"A",IF(AA16&gt;8.25,"AB",IF(AA16&gt;=7.25,"B",IF(AA16&gt;6.75,"BC",IF(AA16&gt;=5,"C","D")))))</f>
        <v>D</v>
      </c>
    </row>
    <row r="17" spans="1:28" ht="11.25">
      <c r="A17" s="1" t="s">
        <v>53</v>
      </c>
      <c r="B17" s="1" t="s">
        <v>54</v>
      </c>
      <c r="C17" s="2">
        <v>3</v>
      </c>
      <c r="D17" s="8">
        <f>0.5*E17+0.3*H17+0.1*K17+0.1*V17+W17-X17+Y17</f>
        <v>9.50848484848485</v>
      </c>
      <c r="E17" s="4">
        <f>0.35*F17+0.65*G17</f>
        <v>8.15</v>
      </c>
      <c r="F17" s="3">
        <v>7.5</v>
      </c>
      <c r="G17" s="4">
        <v>8.5</v>
      </c>
      <c r="H17" s="4">
        <f>(I17+J17)/2</f>
        <v>9.45</v>
      </c>
      <c r="I17" s="4">
        <f>I11</f>
        <v>10</v>
      </c>
      <c r="J17" s="4">
        <f>J11</f>
        <v>8.9</v>
      </c>
      <c r="K17" s="4">
        <v>8.484848484848484</v>
      </c>
      <c r="L17" s="5">
        <v>39674.958333333336</v>
      </c>
      <c r="M17" s="5">
        <v>39677.86875</v>
      </c>
      <c r="N17" s="6">
        <f>IF(M17&gt;L17+5,(M17-L17-5)/10,0)</f>
        <v>0</v>
      </c>
      <c r="O17" s="3">
        <v>9</v>
      </c>
      <c r="P17" s="4">
        <f>(1-N17)*O17</f>
        <v>9</v>
      </c>
      <c r="Q17" s="5">
        <v>39735.958333333336</v>
      </c>
      <c r="R17" s="5">
        <v>39736.49230324074</v>
      </c>
      <c r="S17" s="6">
        <f>IF(R17&gt;Q17+3,(R17-Q17-3)/10,0)</f>
        <v>0</v>
      </c>
      <c r="T17" s="3">
        <v>10</v>
      </c>
      <c r="U17" s="4">
        <f>(1-S17)*T17</f>
        <v>10</v>
      </c>
      <c r="V17" s="4">
        <f>IF(U17&lt;&gt;"",(P17+U17)/2,P17)</f>
        <v>9.5</v>
      </c>
      <c r="W17" s="4">
        <f>0.3+0.6</f>
        <v>0.9000000000000001</v>
      </c>
      <c r="X17" s="4">
        <v>0.1</v>
      </c>
      <c r="AA17" s="4">
        <f>MIN(D17,10)</f>
        <v>9.50848484848485</v>
      </c>
      <c r="AB17" s="7" t="str">
        <f>IF(AA17&gt;=8.75,"A",IF(AA17&gt;8.25,"AB",IF(AA17&gt;=7.25,"B",IF(AA17&gt;6.75,"BC",IF(AA17&gt;=5,"C","D")))))</f>
        <v>A</v>
      </c>
    </row>
    <row r="18" spans="1:28" ht="11.25">
      <c r="A18" s="1" t="s">
        <v>55</v>
      </c>
      <c r="B18" s="1" t="s">
        <v>56</v>
      </c>
      <c r="C18" s="2">
        <v>3</v>
      </c>
      <c r="D18" s="4">
        <f>0.5*E18+0.3*H18+0.1*K18+0.1*V18+W18-X18+Y18</f>
        <v>9.62439393939394</v>
      </c>
      <c r="E18" s="4">
        <f>0.35*F18+0.65*G18</f>
        <v>8.5</v>
      </c>
      <c r="F18" s="3">
        <v>8.5</v>
      </c>
      <c r="G18" s="4">
        <v>8.5</v>
      </c>
      <c r="H18" s="4">
        <f>(I18+J18)/2</f>
        <v>9.45</v>
      </c>
      <c r="I18" s="4">
        <f>I17</f>
        <v>10</v>
      </c>
      <c r="J18" s="4">
        <f>J11</f>
        <v>8.9</v>
      </c>
      <c r="K18" s="4">
        <v>9.393939393939394</v>
      </c>
      <c r="L18" s="5">
        <v>39681.958333333336</v>
      </c>
      <c r="M18" s="5">
        <v>39685.64302083333</v>
      </c>
      <c r="N18" s="6">
        <f>IF(M18&gt;L18+5,(M18-L18-5)/10,0)</f>
        <v>0</v>
      </c>
      <c r="O18" s="3">
        <v>8</v>
      </c>
      <c r="P18" s="4">
        <f>(1-N18)*O18</f>
        <v>8</v>
      </c>
      <c r="Q18" s="5">
        <v>39758.958333333336</v>
      </c>
      <c r="R18" s="5">
        <v>39762.81449074074</v>
      </c>
      <c r="S18" s="6">
        <f>IF(R18&gt;Q18+5,(R18-Q18-5)/10,0)</f>
        <v>0</v>
      </c>
      <c r="T18" s="3">
        <v>10</v>
      </c>
      <c r="U18" s="4">
        <f>(1-S18)*T18</f>
        <v>10</v>
      </c>
      <c r="V18" s="4">
        <f>IF(U18&lt;&gt;"",(P18+U18)/2,P18)</f>
        <v>9</v>
      </c>
      <c r="W18" s="4">
        <f>0.2+0.5</f>
        <v>0.7</v>
      </c>
      <c r="X18" s="4">
        <v>0</v>
      </c>
      <c r="AA18" s="4">
        <f>MIN(D18,10)</f>
        <v>9.62439393939394</v>
      </c>
      <c r="AB18" s="7" t="str">
        <f>IF(AA18&gt;=8.75,"A",IF(AA18&gt;8.25,"AB",IF(AA18&gt;=7.25,"B",IF(AA18&gt;6.75,"BC",IF(AA18&gt;=5,"C","D")))))</f>
        <v>A</v>
      </c>
    </row>
    <row r="19" spans="1:28" ht="11.25">
      <c r="A19" s="1" t="s">
        <v>57</v>
      </c>
      <c r="B19" s="1" t="s">
        <v>58</v>
      </c>
      <c r="C19" s="2">
        <v>0</v>
      </c>
      <c r="D19" s="8">
        <f>0.5*E19+0.3*H19+0.1*K19+0.1*V19+W19-X19+Y19</f>
        <v>0.08333333333333326</v>
      </c>
      <c r="E19" s="4">
        <f>0.35*F19+0.65*G19</f>
        <v>2.1</v>
      </c>
      <c r="F19" s="3">
        <v>6</v>
      </c>
      <c r="G19" s="4" t="s">
        <v>30</v>
      </c>
      <c r="H19" s="4">
        <f>(I19+J19)/2</f>
        <v>0</v>
      </c>
      <c r="I19" s="4"/>
      <c r="J19" s="4" t="s">
        <v>30</v>
      </c>
      <c r="K19" s="4">
        <v>3.333333333333333</v>
      </c>
      <c r="L19" s="5"/>
      <c r="M19" s="5"/>
      <c r="N19" s="6"/>
      <c r="O19" s="3">
        <v>0</v>
      </c>
      <c r="P19" s="4">
        <f>(1-N19)*O19</f>
        <v>0</v>
      </c>
      <c r="Q19" s="5"/>
      <c r="R19" s="5"/>
      <c r="S19" s="6"/>
      <c r="U19" s="4"/>
      <c r="V19" s="4">
        <f>IF(U19&lt;&gt;"",(P19+U19)/2,P19)</f>
        <v>0</v>
      </c>
      <c r="W19" s="4">
        <f>2*0.1</f>
        <v>0.2</v>
      </c>
      <c r="X19" s="4">
        <v>1.5</v>
      </c>
      <c r="AA19" s="4">
        <f>MIN(D19,10)</f>
        <v>0.08333333333333326</v>
      </c>
      <c r="AB19" s="7" t="str">
        <f>IF(AA19&gt;=8.75,"A",IF(AA19&gt;8.25,"AB",IF(AA19&gt;=7.25,"B",IF(AA19&gt;6.75,"BC",IF(AA19&gt;=5,"C","D")))))</f>
        <v>D</v>
      </c>
    </row>
    <row r="20" spans="1:28" ht="11.25">
      <c r="A20" s="1" t="s">
        <v>59</v>
      </c>
      <c r="B20" s="1" t="s">
        <v>60</v>
      </c>
      <c r="C20" s="2">
        <v>5</v>
      </c>
      <c r="D20" s="4">
        <f>0.5*E20+0.3*H20+0.1*K20+0.1*V20+W20-X20+Y20</f>
        <v>1.905636363636364</v>
      </c>
      <c r="E20" s="4">
        <f>0.35*F20+0.65*G20</f>
        <v>0.525</v>
      </c>
      <c r="F20" s="3">
        <v>1.5</v>
      </c>
      <c r="G20" s="4" t="s">
        <v>30</v>
      </c>
      <c r="H20" s="4">
        <f>(I20+J20)/2</f>
        <v>5.265000000000001</v>
      </c>
      <c r="I20" s="4">
        <f>I6</f>
        <v>8.33</v>
      </c>
      <c r="J20" s="4">
        <f>J4</f>
        <v>2.2</v>
      </c>
      <c r="K20" s="4">
        <v>3.6363636363636367</v>
      </c>
      <c r="L20" s="5">
        <v>39723.958333333336</v>
      </c>
      <c r="M20" s="5">
        <v>39728.77861111111</v>
      </c>
      <c r="N20" s="6">
        <f>IF(M20&gt;L20+5,(M20-L20-5)/10,0)</f>
        <v>0</v>
      </c>
      <c r="O20" s="3">
        <v>10</v>
      </c>
      <c r="P20" s="4">
        <f>(1-N20)*O20</f>
        <v>10</v>
      </c>
      <c r="Q20" s="5">
        <v>39749.958333333336</v>
      </c>
      <c r="R20" s="5">
        <v>39718.118252314816</v>
      </c>
      <c r="S20" s="6">
        <f>IF(R20&gt;Q20+5,(R20-Q20-5)/10,0)</f>
        <v>0</v>
      </c>
      <c r="T20" s="3">
        <v>0</v>
      </c>
      <c r="U20" s="4">
        <f>(1-S20)*T20</f>
        <v>0</v>
      </c>
      <c r="V20" s="4">
        <f>IF(U20&lt;&gt;"",(P20+U20)/2,P20)</f>
        <v>5</v>
      </c>
      <c r="W20" s="4">
        <f>0.2</f>
        <v>0.2</v>
      </c>
      <c r="X20" s="4">
        <v>1</v>
      </c>
      <c r="AA20" s="4">
        <f>MIN(D20,10)</f>
        <v>1.905636363636364</v>
      </c>
      <c r="AB20" s="7" t="str">
        <f>IF(AA20&gt;=8.75,"A",IF(AA20&gt;8.25,"AB",IF(AA20&gt;=7.25,"B",IF(AA20&gt;6.75,"BC",IF(AA20&gt;=5,"C","D")))))</f>
        <v>D</v>
      </c>
    </row>
    <row r="21" spans="2:28" ht="11.25">
      <c r="B21" s="1" t="s">
        <v>61</v>
      </c>
      <c r="D21" s="4">
        <f>AVERAGE(D3:D20)</f>
        <v>5.965224964780948</v>
      </c>
      <c r="E21" s="4">
        <f>AVERAGE(E3:E20)</f>
        <v>5.865277777777778</v>
      </c>
      <c r="F21" s="4">
        <f>AVERAGE(F3:F20)</f>
        <v>7.147058823529412</v>
      </c>
      <c r="G21" s="4">
        <f>AVERAGE(G3:G20)</f>
        <v>7.461538461538462</v>
      </c>
      <c r="H21" s="4">
        <f>AVERAGE(H3:H20)</f>
        <v>6.57611111111111</v>
      </c>
      <c r="I21" s="4">
        <f>AVERAGE(I3:I20)</f>
        <v>9.109333333333332</v>
      </c>
      <c r="J21" s="4">
        <f>AVERAGE(J3:J20)</f>
        <v>7.150000000000001</v>
      </c>
      <c r="K21" s="4">
        <f>AVERAGE(K3:K20)</f>
        <v>6.321548821548821</v>
      </c>
      <c r="L21" s="9"/>
      <c r="M21" s="9"/>
      <c r="N21" s="9"/>
      <c r="O21" s="9"/>
      <c r="P21" s="4">
        <f>AVERAGE(P3:P20)</f>
        <v>5.727627154064227</v>
      </c>
      <c r="U21" s="9"/>
      <c r="V21" s="9"/>
      <c r="W21" s="4">
        <f>SUM(W3:W20)</f>
        <v>7.9</v>
      </c>
      <c r="X21" s="4">
        <f>AVERAGE(X3:X20)</f>
        <v>0.638888888888889</v>
      </c>
      <c r="AA21" s="4">
        <f>AVERAGE(AA3:AA20)</f>
        <v>5.863006951312935</v>
      </c>
      <c r="AB21" s="7" t="str">
        <f>IF(AA21&gt;=8.75,"A",IF(AA21&gt;8.25,"AB",IF(AA21&gt;=7.25,"B",IF(AA21&gt;6.75,"BC",IF(AA21&gt;=5,"C","D")))))</f>
        <v>C</v>
      </c>
    </row>
    <row r="22" spans="2:16" ht="11.25">
      <c r="B22" s="10" t="s">
        <v>62</v>
      </c>
      <c r="P22" s="3">
        <v>8.8</v>
      </c>
    </row>
  </sheetData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2006-03-11T17:42:48Z</cp:lastPrinted>
  <dcterms:created xsi:type="dcterms:W3CDTF">2006-03-11T16:57:29Z</dcterms:created>
  <cp:category/>
  <cp:version/>
  <cp:contentType/>
  <cp:contentStatus/>
  <cp:revision>1</cp:revision>
</cp:coreProperties>
</file>