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<sst xmlns="http://schemas.openxmlformats.org/spreadsheetml/2006/main" count="50" uniqueCount="42">
  <si>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</si>
  <si>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</si>
  <si>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</si>
  <si>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</si>
  <si>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</si>
  <si>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</si>
  <si>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</si>
  <si>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</si>
  <si>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</si>
  <si>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</si>
  <si>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</si>
  <si>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Data</t>
  </si>
  <si>
    <t>Entrega</t>
  </si>
  <si>
    <t>Atraso</t>
  </si>
  <si>
    <t>Nota Bruta</t>
  </si>
  <si>
    <t>NA1</t>
  </si>
  <si>
    <t>NA2</t>
  </si>
  <si>
    <t>NA</t>
  </si>
  <si>
    <t>NQU</t>
  </si>
  <si>
    <t>NNS</t>
  </si>
  <si>
    <t>B</t>
  </si>
  <si>
    <t>EX</t>
  </si>
  <si>
    <t>M</t>
  </si>
  <si>
    <t>C</t>
  </si>
  <si>
    <t xml:space="preserve">Andrey Seiji Shimada </t>
  </si>
  <si>
    <t xml:space="preserve">Carlos Henrique Benini dos Santos </t>
  </si>
  <si>
    <t xml:space="preserve">Celmar Guimarães da Silva </t>
  </si>
  <si>
    <t xml:space="preserve">Daniel Massanori Ivasse </t>
  </si>
  <si>
    <t>Douglas Diniz</t>
  </si>
  <si>
    <t xml:space="preserve">Lucas Pedersen Parizzi </t>
  </si>
  <si>
    <t xml:space="preserve">Luís Felipe Strano Moraes </t>
  </si>
  <si>
    <t>A</t>
  </si>
  <si>
    <t xml:space="preserve">Mário César San Felice </t>
  </si>
  <si>
    <t xml:space="preserve">Moacy Barros Correia da Silva </t>
  </si>
  <si>
    <t xml:space="preserve">Paulo Renato de Faria </t>
  </si>
  <si>
    <t xml:space="preserve">Paulo Renato Nascimento </t>
  </si>
  <si>
    <t xml:space="preserve">Peterson Katagiri Zilli </t>
  </si>
  <si>
    <t xml:space="preserve">Wagner Rogério de Andrade </t>
  </si>
  <si>
    <t>Ulisses Martins Dias</t>
  </si>
  <si>
    <t>Pettras Leonardo</t>
  </si>
  <si>
    <t>Total/Média</t>
  </si>
  <si>
    <t>Vermelho = estimativa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</si>
</sst>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\-MM\-DD\ HH:MM:SS"/>
    <numFmt numFmtId="167" formatCode="0.00%"/>
    <numFmt numFmtId="168" formatCode="0.00"/>
  </numFmts>
  <fonts count="4">
    <font>
      <sz val="10"/>
      <name val="Bitstream Vera Sans"/>
      <family val="2"/>
    </font>
    <font>
      <sz val="10"/>
      <name val="Arial"/>
      <family val="0"/>
    </font>
    <font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2" borderId="0" xfId="0" applyFont="1" applyFill="1" applyAlignment="1">
      <alignment horizontal="center" wrapText="1"/>
    </xf>
    <xf numFmtId="164" fontId="0" fillId="2" borderId="0" xfId="0" applyFont="1" applyFill="1" applyAlignment="1">
      <alignment horizontal="left" wrapText="1"/>
    </xf>
    <xf numFmtId="165" fontId="2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19"/>
  <sheetViews>
    <sheetView tabSelected="1" workbookViewId="0" topLeftCell="A1">
      <selection activeCell="G10" sqref="G10"/>
    </sheetView>
  </sheetViews>
  <sheetFormatPr defaultColWidth="10.28125" defaultRowHeight="12.75"/>
  <cols>
    <col min="1" max="1" width="7.57421875" style="1" customWidth="1"/>
    <col min="2" max="2" width="29.00390625" style="1" customWidth="1"/>
    <col min="3" max="3" width="3.28125" style="2" customWidth="1"/>
    <col min="4" max="11" width="4.8515625" style="3" customWidth="1"/>
    <col min="12" max="21" width="0" style="3" hidden="1" customWidth="1"/>
    <col min="22" max="27" width="4.8515625" style="3" customWidth="1"/>
    <col min="28" max="28" width="2.7109375" style="2" customWidth="1"/>
    <col min="29" max="16384" width="10.28125" style="1" customWidth="1"/>
  </cols>
  <sheetData>
    <row r="2" spans="1:28" ht="15.7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22</v>
      </c>
      <c r="AB2" s="2" t="s">
        <v>23</v>
      </c>
    </row>
    <row r="3" spans="1:28" ht="15.75">
      <c r="A3" s="4">
        <v>31270</v>
      </c>
      <c r="B3" s="5" t="s">
        <v>24</v>
      </c>
      <c r="C3" s="2">
        <v>3</v>
      </c>
      <c r="D3" s="6">
        <f>0.5*E3+0.3*H3+0.1*K3+0.1*V3+W3-X3+Y3</f>
        <v>8.910603448275861</v>
      </c>
      <c r="E3" s="6">
        <f>0.35*F3+0.65*G3</f>
        <v>7.485</v>
      </c>
      <c r="F3" s="3">
        <v>9.5</v>
      </c>
      <c r="G3" s="3">
        <v>6.4</v>
      </c>
      <c r="H3" s="6">
        <f>0.5*I3+0.5*J3</f>
        <v>9.583333333333332</v>
      </c>
      <c r="I3" s="3">
        <f>10*11/12</f>
        <v>9.166666666666666</v>
      </c>
      <c r="J3" s="6">
        <v>10</v>
      </c>
      <c r="K3" s="6">
        <v>7.931034482758621</v>
      </c>
      <c r="L3" s="7">
        <v>39195.958333333336</v>
      </c>
      <c r="M3" s="7">
        <v>39200.89179398148</v>
      </c>
      <c r="N3" s="8">
        <f>IF(M3&gt;L3+5,(M3-L3-5)/10,0)</f>
        <v>0</v>
      </c>
      <c r="O3" s="3">
        <v>10</v>
      </c>
      <c r="P3" s="6">
        <f>(1-N3)*O3</f>
        <v>10</v>
      </c>
      <c r="Q3" s="7"/>
      <c r="R3" s="7"/>
      <c r="S3" s="8"/>
      <c r="U3" s="6"/>
      <c r="V3" s="6">
        <f>IF(U3,(P3+U3)/2,P3)</f>
        <v>10</v>
      </c>
      <c r="W3" s="3">
        <f>0.1*(5+3)</f>
        <v>0.8</v>
      </c>
      <c r="X3" s="9">
        <v>0.30000000000000004</v>
      </c>
      <c r="AA3" s="6">
        <f>MIN(D3,10)</f>
        <v>8.910603448275861</v>
      </c>
      <c r="AB3" s="10" t="str">
        <f>IF(AA3&gt;=8.75,"A",IF(AA3&gt;8.25,"AB",IF(AA3&gt;=7.25,"B",IF(AA3&gt;6.75,"BC",IF(AA3&gt;=5,"C","D")))))</f>
        <v>A</v>
      </c>
    </row>
    <row r="4" spans="1:28" ht="15.75">
      <c r="A4" s="4">
        <v>23332</v>
      </c>
      <c r="B4" s="5" t="s">
        <v>25</v>
      </c>
      <c r="C4" s="2">
        <v>5</v>
      </c>
      <c r="D4" s="6">
        <f>0.5*E4+0.3*H4+0.1*K4+0.1*V4+W4-X4+Y4</f>
        <v>8.965000000000002</v>
      </c>
      <c r="E4" s="6">
        <f>0.35*F4+0.65*G4</f>
        <v>7.530000000000001</v>
      </c>
      <c r="F4" s="3">
        <v>10</v>
      </c>
      <c r="G4" s="3">
        <v>6.2</v>
      </c>
      <c r="H4" s="6">
        <f>0.5*I4+0.5*J4</f>
        <v>9.166666666666668</v>
      </c>
      <c r="I4" s="3">
        <f>10*10/12</f>
        <v>8.333333333333334</v>
      </c>
      <c r="J4" s="6">
        <v>10</v>
      </c>
      <c r="K4" s="6">
        <v>10</v>
      </c>
      <c r="L4" s="7">
        <v>39160.875</v>
      </c>
      <c r="M4" s="7">
        <v>39161.78208333333</v>
      </c>
      <c r="N4" s="8">
        <f>IF(M4&gt;L4+3,(M4-L4-3)/10,0)</f>
        <v>0</v>
      </c>
      <c r="O4" s="3">
        <v>10</v>
      </c>
      <c r="P4" s="6">
        <f>(1-N4)*O4</f>
        <v>10</v>
      </c>
      <c r="Q4" s="7">
        <v>39251.958333333336</v>
      </c>
      <c r="R4" s="7">
        <v>39249.05096064815</v>
      </c>
      <c r="S4" s="8">
        <f>IF(R4&gt;Q4+5,(R4-Q4-5)/10,0)</f>
        <v>0</v>
      </c>
      <c r="T4" s="3">
        <v>9</v>
      </c>
      <c r="U4" s="6">
        <f>(1-S4)*T4</f>
        <v>9</v>
      </c>
      <c r="V4" s="6">
        <f>IF(U4,(P4+U4)/2,P4)</f>
        <v>9.5</v>
      </c>
      <c r="W4" s="3">
        <f>0.1*(2+3)</f>
        <v>0.5</v>
      </c>
      <c r="X4" s="9">
        <v>0</v>
      </c>
      <c r="AA4" s="6">
        <f>MIN(D4,10)</f>
        <v>8.965000000000002</v>
      </c>
      <c r="AB4" s="10" t="str">
        <f>IF(AA4&gt;=8.75,"A",IF(AA4&gt;8.25,"AB",IF(AA4&gt;=7.25,"B",IF(AA4&gt;6.75,"BC",IF(AA4&gt;=5,"C","D")))))</f>
        <v>A</v>
      </c>
    </row>
    <row r="5" spans="1:28" ht="15.75">
      <c r="A5" s="4">
        <v>970399</v>
      </c>
      <c r="B5" s="5" t="s">
        <v>26</v>
      </c>
      <c r="C5" s="2">
        <v>3</v>
      </c>
      <c r="D5" s="6">
        <f>0.5*E5+0.3*H5+0.1*K5+0.1*V5+W5-X5+Y5</f>
        <v>8.365</v>
      </c>
      <c r="E5" s="6">
        <f>0.35*F5+0.65*G5</f>
        <v>5.380000000000001</v>
      </c>
      <c r="F5" s="3">
        <v>8.5</v>
      </c>
      <c r="G5" s="3">
        <v>3.7</v>
      </c>
      <c r="H5" s="6">
        <f>0.5*I5+0.5*J5</f>
        <v>9.583333333333332</v>
      </c>
      <c r="I5" s="3">
        <f>I3</f>
        <v>9.166666666666666</v>
      </c>
      <c r="J5" s="6">
        <v>10</v>
      </c>
      <c r="K5" s="6">
        <v>10</v>
      </c>
      <c r="L5" s="7">
        <v>39219.875</v>
      </c>
      <c r="M5" s="7">
        <v>39219.48648148148</v>
      </c>
      <c r="N5" s="8">
        <f>IF(M5&gt;L5+3,(M5-L5-3)/10,0)</f>
        <v>0</v>
      </c>
      <c r="O5" s="3">
        <v>10</v>
      </c>
      <c r="P5" s="6">
        <f>(1-N5)*O5</f>
        <v>10</v>
      </c>
      <c r="R5" s="7"/>
      <c r="U5" s="11"/>
      <c r="V5" s="6">
        <f>IF(U5,(P5+U5)/2,P5)</f>
        <v>10</v>
      </c>
      <c r="W5" s="3">
        <f>0.1*(3+5)</f>
        <v>0.8</v>
      </c>
      <c r="X5" s="9">
        <v>0</v>
      </c>
      <c r="AA5" s="6">
        <f>MIN(D5,10)</f>
        <v>8.365</v>
      </c>
      <c r="AB5" s="10" t="s">
        <v>20</v>
      </c>
    </row>
    <row r="6" spans="1:28" ht="15.75">
      <c r="A6" s="4">
        <v>32000</v>
      </c>
      <c r="B6" s="5" t="s">
        <v>27</v>
      </c>
      <c r="C6" s="2">
        <v>4</v>
      </c>
      <c r="D6" s="6">
        <f>0.5*E6+0.3*H6+0.1*K6+0.1*V6+W6-X6+Y6</f>
        <v>9.143275862068965</v>
      </c>
      <c r="E6" s="6">
        <f>0.35*F6+0.65*G6</f>
        <v>8.09</v>
      </c>
      <c r="F6" s="3">
        <v>9</v>
      </c>
      <c r="G6" s="3">
        <v>7.6</v>
      </c>
      <c r="H6" s="6">
        <f>0.5*I6+0.5*J6</f>
        <v>10</v>
      </c>
      <c r="I6" s="3">
        <f>10*12/12</f>
        <v>10</v>
      </c>
      <c r="J6" s="6">
        <v>10</v>
      </c>
      <c r="K6" s="6">
        <v>9.482758620689655</v>
      </c>
      <c r="L6" s="7">
        <v>39153.875</v>
      </c>
      <c r="M6" s="7">
        <v>39155.97127314815</v>
      </c>
      <c r="N6" s="8">
        <f>IF(M6&gt;L6+3,(M6-L6-3)/10,0)</f>
        <v>0</v>
      </c>
      <c r="O6" s="3">
        <v>9</v>
      </c>
      <c r="P6" s="6">
        <f>(1-N6)*O6</f>
        <v>9</v>
      </c>
      <c r="Q6" s="7">
        <v>39230.958333333336</v>
      </c>
      <c r="R6" s="7">
        <v>39230.156793981485</v>
      </c>
      <c r="S6" s="8">
        <f>IF(R6&gt;Q6+5,(R6-Q6-5)/10,0)</f>
        <v>0</v>
      </c>
      <c r="T6" s="3">
        <v>10</v>
      </c>
      <c r="U6" s="6">
        <f>(1-S6)*T6</f>
        <v>10</v>
      </c>
      <c r="V6" s="6">
        <f>IF(U6,(P6+U6)/2,P6)</f>
        <v>9.5</v>
      </c>
      <c r="W6" s="3">
        <f>0.1*(2+3)</f>
        <v>0.5</v>
      </c>
      <c r="X6" s="9">
        <v>0.30000000000000004</v>
      </c>
      <c r="AA6" s="6">
        <f>MIN(D6,10)</f>
        <v>9.143275862068965</v>
      </c>
      <c r="AB6" s="10" t="str">
        <f>IF(AA6&gt;=8.75,"A",IF(AA6&gt;8.25,"AB",IF(AA6&gt;=7.25,"B",IF(AA6&gt;6.75,"BC",IF(AA6&gt;=5,"C","D")))))</f>
        <v>A</v>
      </c>
    </row>
    <row r="7" spans="1:28" ht="15.75">
      <c r="A7" s="4">
        <v>8505</v>
      </c>
      <c r="B7" s="5" t="s">
        <v>28</v>
      </c>
      <c r="C7" s="2">
        <v>3</v>
      </c>
      <c r="D7" s="6">
        <f>0.5*E7+0.3*H7+0.1*K7+0.1*V7+W7-X7+Y7</f>
        <v>6.566759219348611</v>
      </c>
      <c r="E7" s="6">
        <f>0.35*F7+0.65*G7</f>
        <v>5.1850000000000005</v>
      </c>
      <c r="F7" s="3">
        <v>8.5</v>
      </c>
      <c r="G7" s="3">
        <v>3.4</v>
      </c>
      <c r="H7" s="6">
        <f>0.5*I7+0.5*J7</f>
        <v>9.583333333333332</v>
      </c>
      <c r="I7" s="3">
        <f>I3</f>
        <v>9.166666666666666</v>
      </c>
      <c r="J7" s="6">
        <v>10</v>
      </c>
      <c r="K7" s="6">
        <v>6.551724137931035</v>
      </c>
      <c r="L7" s="7">
        <v>39176.958333333336</v>
      </c>
      <c r="M7" s="7">
        <v>39188.56805555556</v>
      </c>
      <c r="N7" s="8">
        <f>IF(M7&gt;L7+5,(M7-L7-5)/10,0)</f>
        <v>0.6609722222223354</v>
      </c>
      <c r="O7" s="3">
        <v>8.5</v>
      </c>
      <c r="P7" s="6">
        <f>(1-N7)*O7</f>
        <v>2.8817361111101487</v>
      </c>
      <c r="Q7" s="7">
        <v>39258.875</v>
      </c>
      <c r="R7" s="7">
        <v>39261.70313657408</v>
      </c>
      <c r="S7" s="8">
        <f>IF(R7&gt;Q7+3,(R7-Q7-3)/10,0)</f>
        <v>0</v>
      </c>
      <c r="T7" s="3">
        <v>10</v>
      </c>
      <c r="U7" s="6">
        <f>(1-S7)*T7</f>
        <v>10</v>
      </c>
      <c r="V7" s="6">
        <f>IF(U7,(P7+U7)/2,P7)</f>
        <v>6.440868055555074</v>
      </c>
      <c r="W7" s="3">
        <f>0.1*(0+2)</f>
        <v>0.2</v>
      </c>
      <c r="X7" s="9">
        <v>0.4</v>
      </c>
      <c r="AA7" s="6">
        <f>MIN(D7,10)</f>
        <v>6.566759219348611</v>
      </c>
      <c r="AB7" s="10" t="str">
        <f>IF(AA7&gt;=8.75,"A",IF(AA7&gt;8.25,"AB",IF(AA7&gt;=7.25,"B",IF(AA7&gt;6.75,"BC",IF(AA7&gt;=5,"C","D")))))</f>
        <v>C</v>
      </c>
    </row>
    <row r="8" spans="1:28" ht="15.75">
      <c r="A8" s="4">
        <v>34162</v>
      </c>
      <c r="B8" s="5" t="s">
        <v>29</v>
      </c>
      <c r="C8" s="2">
        <v>4</v>
      </c>
      <c r="D8" s="12">
        <f>0.5*E8+0.3*H8+0.1*K8+0.1*V8+W8-X8+Y8</f>
        <v>9.097413793103449</v>
      </c>
      <c r="E8" s="6">
        <f>0.35*F8+0.65*G8</f>
        <v>8.05</v>
      </c>
      <c r="F8" s="3">
        <v>10</v>
      </c>
      <c r="G8" s="3">
        <v>7</v>
      </c>
      <c r="H8" s="6">
        <f>0.5*I8+0.5*J8</f>
        <v>10</v>
      </c>
      <c r="I8" s="3">
        <f>I6</f>
        <v>10</v>
      </c>
      <c r="J8" s="6">
        <v>10</v>
      </c>
      <c r="K8" s="6">
        <v>6.724137931034482</v>
      </c>
      <c r="L8" s="7">
        <v>39195.875</v>
      </c>
      <c r="M8" s="7">
        <v>39198.86760416667</v>
      </c>
      <c r="N8" s="8">
        <f>IF(M8&gt;L8+3,(M8-L8-3)/10,0)</f>
        <v>0</v>
      </c>
      <c r="O8" s="3">
        <v>9</v>
      </c>
      <c r="P8" s="6">
        <f>(1-N8)*O8</f>
        <v>9</v>
      </c>
      <c r="Q8" s="7"/>
      <c r="R8" s="7"/>
      <c r="S8" s="8"/>
      <c r="U8" s="6"/>
      <c r="V8" s="6">
        <f>IF(U8,(P8+U8)/2,P8)</f>
        <v>9</v>
      </c>
      <c r="W8" s="3">
        <f>0.1*(3+4)</f>
        <v>0.7000000000000001</v>
      </c>
      <c r="X8" s="9">
        <v>0.2</v>
      </c>
      <c r="AA8" s="6">
        <f>MIN(D8,10)</f>
        <v>9.097413793103449</v>
      </c>
      <c r="AB8" s="10" t="str">
        <f>IF(AA8&gt;=8.75,"A",IF(AA8&gt;8.25,"AB",IF(AA8&gt;=7.25,"B",IF(AA8&gt;6.75,"BC",IF(AA8&gt;=5,"C","D")))))</f>
        <v>A</v>
      </c>
    </row>
    <row r="9" spans="1:28" ht="15.75">
      <c r="A9" s="4">
        <v>16681</v>
      </c>
      <c r="B9" s="5" t="s">
        <v>30</v>
      </c>
      <c r="C9" s="2">
        <v>1</v>
      </c>
      <c r="D9" s="12">
        <f>0.5*E9+0.3*H9+0.1*K9+0.1*V9+W9-X9+Y9</f>
        <v>8.532528735632186</v>
      </c>
      <c r="E9" s="6">
        <f>0.35*F9+0.65*G9</f>
        <v>7.180000000000001</v>
      </c>
      <c r="F9" s="3">
        <v>9</v>
      </c>
      <c r="G9" s="3">
        <v>6.2</v>
      </c>
      <c r="H9" s="6">
        <f>0.5*I9+0.5*J9</f>
        <v>8.88888888888889</v>
      </c>
      <c r="I9" s="3">
        <f>10*7/9</f>
        <v>7.777777777777778</v>
      </c>
      <c r="J9" s="6">
        <v>10</v>
      </c>
      <c r="K9" s="6">
        <v>7.758620689655173</v>
      </c>
      <c r="L9" s="7">
        <v>39162.958333333336</v>
      </c>
      <c r="M9" s="7">
        <v>39167.90798611111</v>
      </c>
      <c r="N9" s="8">
        <f>IF(M9&gt;L9+5,(M9-L9-5)/10,0)</f>
        <v>0</v>
      </c>
      <c r="O9" s="3">
        <v>7</v>
      </c>
      <c r="P9" s="6">
        <f>(1-N9)*O9</f>
        <v>7</v>
      </c>
      <c r="Q9" s="7">
        <v>39244.958333333336</v>
      </c>
      <c r="R9" s="7">
        <v>39245.88878472222</v>
      </c>
      <c r="S9" s="8">
        <f>IF(R9&gt;Q9+5,(R9-Q9-5)/10,0)</f>
        <v>0</v>
      </c>
      <c r="T9" s="3">
        <v>9</v>
      </c>
      <c r="U9" s="6">
        <f>(1-S9)*T9</f>
        <v>9</v>
      </c>
      <c r="V9" s="6">
        <f>IF(U9,(P9+U9)/2,P9)</f>
        <v>8</v>
      </c>
      <c r="W9" s="3">
        <f>0.1*(5+4)</f>
        <v>0.9</v>
      </c>
      <c r="X9" s="9">
        <v>0.2</v>
      </c>
      <c r="AA9" s="6">
        <f>MIN(D9,10)</f>
        <v>8.532528735632186</v>
      </c>
      <c r="AB9" s="10" t="s">
        <v>31</v>
      </c>
    </row>
    <row r="10" spans="1:28" ht="15.75">
      <c r="A10" s="4">
        <v>24645</v>
      </c>
      <c r="B10" s="5" t="s">
        <v>32</v>
      </c>
      <c r="C10" s="2">
        <v>5</v>
      </c>
      <c r="D10" s="6">
        <f>0.5*E10+0.3*H10+0.1*K10+0.1*V10+W10-X10+Y10</f>
        <v>8.905517241379313</v>
      </c>
      <c r="E10" s="6">
        <f>0.35*F10+0.65*G10</f>
        <v>7.530000000000001</v>
      </c>
      <c r="F10" s="3">
        <v>10</v>
      </c>
      <c r="G10" s="3">
        <v>6.2</v>
      </c>
      <c r="H10" s="6">
        <f>0.5*I10+0.5*J10</f>
        <v>9.166666666666668</v>
      </c>
      <c r="I10" s="3">
        <f>I4</f>
        <v>8.333333333333334</v>
      </c>
      <c r="J10" s="6">
        <v>10</v>
      </c>
      <c r="K10" s="6">
        <v>9.655172413793103</v>
      </c>
      <c r="L10" s="7">
        <v>39174.958333333336</v>
      </c>
      <c r="M10" s="7">
        <v>39171.38631944444</v>
      </c>
      <c r="N10" s="8">
        <f>IF(M10&gt;L10+5,(M10-L10-5)/10,0)</f>
        <v>0</v>
      </c>
      <c r="O10" s="3">
        <v>8.5</v>
      </c>
      <c r="P10" s="6">
        <f>(1-N10)*O10</f>
        <v>8.5</v>
      </c>
      <c r="Q10" s="7">
        <v>39258.875</v>
      </c>
      <c r="R10" s="7">
        <v>39259.30334490741</v>
      </c>
      <c r="S10" s="8">
        <f>IF(R10&gt;Q10+3,(R10-Q10-3)/10,0)</f>
        <v>0</v>
      </c>
      <c r="T10" s="3">
        <v>10</v>
      </c>
      <c r="U10" s="6">
        <f>(1-S10)*T10</f>
        <v>10</v>
      </c>
      <c r="V10" s="6">
        <f>IF(U10,(P10+U10)/2,P10)</f>
        <v>9.25</v>
      </c>
      <c r="W10" s="3">
        <f>0.1*(2+3)</f>
        <v>0.5</v>
      </c>
      <c r="X10" s="9">
        <v>0</v>
      </c>
      <c r="AA10" s="6">
        <f>MIN(D10,10)</f>
        <v>8.905517241379313</v>
      </c>
      <c r="AB10" s="10" t="s">
        <v>31</v>
      </c>
    </row>
    <row r="11" spans="1:28" ht="15.75">
      <c r="A11" s="4">
        <v>75629</v>
      </c>
      <c r="B11" s="5" t="s">
        <v>33</v>
      </c>
      <c r="C11" s="2">
        <v>5</v>
      </c>
      <c r="D11" s="12">
        <f>0.5*E11+0.3*H11+0.1*K11+0.1*V11+W11-X11+Y11</f>
        <v>8.527155172413794</v>
      </c>
      <c r="E11" s="6">
        <f>0.35*F11+0.65*G11</f>
        <v>7.175000000000001</v>
      </c>
      <c r="F11" s="3">
        <v>7.5</v>
      </c>
      <c r="G11" s="3">
        <v>7</v>
      </c>
      <c r="H11" s="6">
        <f>0.5*I11+0.5*J11</f>
        <v>9.166666666666668</v>
      </c>
      <c r="I11" s="3">
        <f>I4</f>
        <v>8.333333333333334</v>
      </c>
      <c r="J11" s="6">
        <v>10</v>
      </c>
      <c r="K11" s="6">
        <v>6.896551724137931</v>
      </c>
      <c r="L11" s="7">
        <v>39188.875</v>
      </c>
      <c r="M11" s="7">
        <v>39189.430613425924</v>
      </c>
      <c r="N11" s="8">
        <f>IF(M11&gt;L11+3,(M11-L11-3)/10,0)</f>
        <v>0</v>
      </c>
      <c r="O11" s="3">
        <v>10</v>
      </c>
      <c r="P11" s="6">
        <f>(1-N11)*O11</f>
        <v>10</v>
      </c>
      <c r="Q11" s="7"/>
      <c r="R11" s="7"/>
      <c r="S11" s="8"/>
      <c r="U11" s="6"/>
      <c r="V11" s="6">
        <f>IF(U11,(P11+U11)/2,P11)</f>
        <v>10</v>
      </c>
      <c r="W11" s="3">
        <f>0.1*(3+2)</f>
        <v>0.5</v>
      </c>
      <c r="X11" s="9">
        <v>0</v>
      </c>
      <c r="AA11" s="6">
        <f>MIN(D11,10)</f>
        <v>8.527155172413794</v>
      </c>
      <c r="AB11" s="10" t="s">
        <v>31</v>
      </c>
    </row>
    <row r="12" spans="1:28" ht="15.75">
      <c r="A12" s="4">
        <v>24826</v>
      </c>
      <c r="B12" s="5" t="s">
        <v>34</v>
      </c>
      <c r="C12" s="2">
        <v>3</v>
      </c>
      <c r="D12" s="6">
        <f>0.5*E12+0.3*H12+0.1*K12+0.1*V12+W12-X12+Y12</f>
        <v>8.560966199712965</v>
      </c>
      <c r="E12" s="6">
        <f>0.35*F12+0.65*G12</f>
        <v>6.460000000000001</v>
      </c>
      <c r="F12" s="3">
        <v>7.5</v>
      </c>
      <c r="G12" s="3">
        <v>5.9</v>
      </c>
      <c r="H12" s="6">
        <f>0.5*I12+0.5*J12</f>
        <v>9.583333333333332</v>
      </c>
      <c r="I12" s="3">
        <f>I3</f>
        <v>9.166666666666666</v>
      </c>
      <c r="J12" s="6">
        <v>10</v>
      </c>
      <c r="K12" s="6">
        <v>9.655172413793103</v>
      </c>
      <c r="L12" s="7">
        <v>39195.875</v>
      </c>
      <c r="M12" s="7">
        <v>39198.98112268518</v>
      </c>
      <c r="N12" s="8">
        <f>IF(M12&gt;L12+3,(M12-L12-3)/10,0)</f>
        <v>0.010612268518161726</v>
      </c>
      <c r="O12" s="3">
        <v>9</v>
      </c>
      <c r="P12" s="6">
        <f>(1-N12)*O12</f>
        <v>8.904489583336543</v>
      </c>
      <c r="Q12" s="7"/>
      <c r="R12" s="7"/>
      <c r="S12" s="8"/>
      <c r="U12" s="6"/>
      <c r="V12" s="6">
        <f>IF(U12,(P12+U12)/2,P12)</f>
        <v>8.904489583336543</v>
      </c>
      <c r="W12" s="3">
        <f>0.1*(4+3)</f>
        <v>0.7000000000000001</v>
      </c>
      <c r="X12" s="9">
        <v>0.1</v>
      </c>
      <c r="AA12" s="6">
        <f>MIN(D12,10)</f>
        <v>8.560966199712965</v>
      </c>
      <c r="AB12" s="10" t="s">
        <v>31</v>
      </c>
    </row>
    <row r="13" spans="1:28" ht="15.75">
      <c r="A13" s="4">
        <v>35209</v>
      </c>
      <c r="B13" s="5" t="s">
        <v>35</v>
      </c>
      <c r="C13" s="2">
        <v>4</v>
      </c>
      <c r="D13" s="6">
        <f>0.5*E13+0.3*H13+0.1*K13+0.1*V13+W13-X13+Y13</f>
        <v>8.231120689655173</v>
      </c>
      <c r="E13" s="6">
        <f>0.35*F13+0.65*G13</f>
        <v>5.945</v>
      </c>
      <c r="F13" s="3">
        <v>9</v>
      </c>
      <c r="G13" s="3">
        <v>4.3</v>
      </c>
      <c r="H13" s="6">
        <f>0.5*I13+0.5*J13</f>
        <v>10</v>
      </c>
      <c r="I13" s="3">
        <f>I6</f>
        <v>10</v>
      </c>
      <c r="J13" s="6">
        <v>10</v>
      </c>
      <c r="K13" s="6">
        <v>7.586206896551724</v>
      </c>
      <c r="L13" s="7">
        <v>39155.958333333336</v>
      </c>
      <c r="M13" s="7">
        <v>39156.98662037037</v>
      </c>
      <c r="N13" s="8">
        <f>IF(M13&gt;L13+5,(M13-L13-5)/10,0)</f>
        <v>0</v>
      </c>
      <c r="O13" s="3">
        <v>10</v>
      </c>
      <c r="P13" s="6">
        <f>(1-N13)*O13</f>
        <v>10</v>
      </c>
      <c r="Q13" s="7">
        <v>39258.958333333336</v>
      </c>
      <c r="R13" s="7">
        <v>39255.90211805556</v>
      </c>
      <c r="S13" s="8">
        <f>IF(R13&gt;Q13+5,(R13-Q13-5)/10,0)</f>
        <v>0</v>
      </c>
      <c r="T13" s="3">
        <v>10</v>
      </c>
      <c r="U13" s="6">
        <f>(1-S13)*T13</f>
        <v>10</v>
      </c>
      <c r="V13" s="6">
        <f>IF(U13,(P13+U13)/2,P13)</f>
        <v>10</v>
      </c>
      <c r="W13" s="3">
        <f>0.1*(3+2)</f>
        <v>0.5</v>
      </c>
      <c r="X13" s="9">
        <v>0</v>
      </c>
      <c r="AA13" s="6">
        <f>MIN(D13,10)</f>
        <v>8.231120689655173</v>
      </c>
      <c r="AB13" s="10" t="str">
        <f>IF(AA13&gt;=8.75,"A",IF(AA13&gt;8.25,"AB",IF(AA13&gt;=7.25,"B",IF(AA13&gt;6.75,"BC",IF(AA13&gt;=5,"C","D")))))</f>
        <v>B</v>
      </c>
    </row>
    <row r="14" spans="1:28" ht="15.75">
      <c r="A14" s="4">
        <v>24854</v>
      </c>
      <c r="B14" s="5" t="s">
        <v>36</v>
      </c>
      <c r="C14" s="2">
        <v>1</v>
      </c>
      <c r="D14" s="6">
        <f>0.5*E14+0.3*H14+0.1*K14+0.1*V14+W14-X14+Y14</f>
        <v>9.32425287356322</v>
      </c>
      <c r="E14" s="6">
        <f>0.35*F14+0.65*G14</f>
        <v>7.460000000000001</v>
      </c>
      <c r="F14" s="3">
        <v>8.5</v>
      </c>
      <c r="G14" s="3">
        <v>6.9</v>
      </c>
      <c r="H14" s="6">
        <f>0.5*I14+0.5*J14</f>
        <v>8.88888888888889</v>
      </c>
      <c r="I14" s="3">
        <f>I9</f>
        <v>7.777777777777778</v>
      </c>
      <c r="J14" s="6">
        <v>10</v>
      </c>
      <c r="K14" s="6">
        <v>8.275862068965518</v>
      </c>
      <c r="L14" s="7">
        <v>39209.875</v>
      </c>
      <c r="M14" s="7">
        <v>39212.194814814815</v>
      </c>
      <c r="N14" s="8">
        <f>IF(M14&gt;L14+3,(M14-L14-3)/10,0)</f>
        <v>0</v>
      </c>
      <c r="O14" s="3">
        <v>10</v>
      </c>
      <c r="P14" s="6">
        <f>(1-N14)*O14</f>
        <v>10</v>
      </c>
      <c r="Q14" s="7"/>
      <c r="R14" s="7"/>
      <c r="S14" s="8"/>
      <c r="U14" s="6"/>
      <c r="V14" s="6">
        <f>IF(U14,(P14+U14)/2,P14)</f>
        <v>10</v>
      </c>
      <c r="W14" s="3">
        <f>0.1*(4+3)</f>
        <v>0.7000000000000001</v>
      </c>
      <c r="X14" s="9">
        <v>0.1</v>
      </c>
      <c r="Y14" s="3">
        <v>0.5</v>
      </c>
      <c r="AA14" s="6">
        <f>MIN(D14,10)</f>
        <v>9.32425287356322</v>
      </c>
      <c r="AB14" s="10" t="str">
        <f>IF(AA14&gt;=8.75,"A",IF(AA14&gt;8.25,"AB",IF(AA14&gt;=7.25,"B",IF(AA14&gt;6.75,"BC",IF(AA14&gt;=5,"C","D")))))</f>
        <v>A</v>
      </c>
    </row>
    <row r="15" spans="1:28" ht="15.75">
      <c r="A15" s="4">
        <v>36546</v>
      </c>
      <c r="B15" s="5" t="s">
        <v>37</v>
      </c>
      <c r="C15" s="2">
        <v>4</v>
      </c>
      <c r="D15" s="6">
        <f>0.5*E15+0.3*H15+0.1*K15+0.1*V15+W15-X15+Y15</f>
        <v>7.554568965517242</v>
      </c>
      <c r="E15" s="6">
        <f>0.35*F15+0.65*G15</f>
        <v>5.035</v>
      </c>
      <c r="F15" s="3">
        <v>9</v>
      </c>
      <c r="G15" s="3">
        <v>2.9</v>
      </c>
      <c r="H15" s="6">
        <f>0.5*I15+0.5*J15</f>
        <v>10</v>
      </c>
      <c r="I15" s="3">
        <f>I6</f>
        <v>10</v>
      </c>
      <c r="J15" s="6">
        <v>10</v>
      </c>
      <c r="K15" s="6">
        <v>8.620689655172413</v>
      </c>
      <c r="L15" s="7">
        <v>39216.958333333336</v>
      </c>
      <c r="M15" s="7">
        <v>39219.9155787037</v>
      </c>
      <c r="N15" s="8">
        <f>IF(M15&gt;L15+5,(M15-L15-5)/10,0)</f>
        <v>0</v>
      </c>
      <c r="O15" s="3">
        <v>9.5</v>
      </c>
      <c r="P15" s="6">
        <f>(1-N15)*O15</f>
        <v>9.5</v>
      </c>
      <c r="Q15" s="7">
        <v>39254.875</v>
      </c>
      <c r="R15" s="7">
        <v>39253.692025462966</v>
      </c>
      <c r="S15" s="8">
        <f>IF(R15&gt;Q15+3,(R15-Q15-3)/10,0)</f>
        <v>0</v>
      </c>
      <c r="T15" s="3">
        <v>10</v>
      </c>
      <c r="U15" s="6">
        <f>(1-S15)*T15</f>
        <v>10</v>
      </c>
      <c r="V15" s="6">
        <f>IF(U15,(P15+U15)/2,P15)</f>
        <v>9.75</v>
      </c>
      <c r="W15" s="3">
        <f>0.1*(2+1)</f>
        <v>0.30000000000000004</v>
      </c>
      <c r="X15" s="9">
        <v>0.1</v>
      </c>
      <c r="AA15" s="6">
        <f>MIN(D15,10)</f>
        <v>7.554568965517242</v>
      </c>
      <c r="AB15" s="10" t="str">
        <f>IF(AA15&gt;=8.75,"A",IF(AA15&gt;8.25,"AB",IF(AA15&gt;=7.25,"B",IF(AA15&gt;6.75,"BC",IF(AA15&gt;=5,"C","D")))))</f>
        <v>B</v>
      </c>
    </row>
    <row r="16" spans="1:28" ht="15.75">
      <c r="A16" s="4">
        <v>69321</v>
      </c>
      <c r="B16" s="5" t="s">
        <v>38</v>
      </c>
      <c r="C16" s="2">
        <v>1</v>
      </c>
      <c r="D16" s="6">
        <f>0.5*E16+0.3*H16+0.1*K16+0.1*V16+W16-X16+Y16</f>
        <v>10.347701149425287</v>
      </c>
      <c r="E16" s="6">
        <f>0.35*F16+0.65*G16</f>
        <v>8.5</v>
      </c>
      <c r="F16" s="3">
        <v>8.5</v>
      </c>
      <c r="G16" s="3">
        <v>8.5</v>
      </c>
      <c r="H16" s="6">
        <f>0.5*I16+0.5*J16</f>
        <v>8.88888888888889</v>
      </c>
      <c r="I16" s="3">
        <f>I9</f>
        <v>7.777777777777778</v>
      </c>
      <c r="J16" s="6">
        <v>10</v>
      </c>
      <c r="K16" s="6">
        <v>9.310344827586206</v>
      </c>
      <c r="L16" s="7">
        <v>39183.958333333336</v>
      </c>
      <c r="M16" s="7">
        <v>39187.578368055554</v>
      </c>
      <c r="N16" s="8">
        <f>IF(M16&gt;L16+5,(M16-L16-5)/10,0)</f>
        <v>0</v>
      </c>
      <c r="O16" s="3">
        <v>9</v>
      </c>
      <c r="P16" s="6">
        <f>(1-N16)*O16</f>
        <v>9</v>
      </c>
      <c r="Q16" s="7"/>
      <c r="R16" s="7"/>
      <c r="S16" s="8"/>
      <c r="U16" s="6"/>
      <c r="V16" s="6">
        <f>IF(U16,(P16+U16)/2,P16)</f>
        <v>9</v>
      </c>
      <c r="W16" s="3">
        <f>0.1*(1+6)</f>
        <v>0.7000000000000001</v>
      </c>
      <c r="X16" s="9">
        <v>0.1</v>
      </c>
      <c r="Y16" s="3">
        <v>1</v>
      </c>
      <c r="AA16" s="6">
        <f>MIN(D16,10)</f>
        <v>10</v>
      </c>
      <c r="AB16" s="10" t="str">
        <f>IF(AA16&gt;=8.75,"A",IF(AA16&gt;8.25,"AB",IF(AA16&gt;=7.25,"B",IF(AA16&gt;6.75,"BC",IF(AA16&gt;=5,"C","D")))))</f>
        <v>A</v>
      </c>
    </row>
    <row r="17" spans="1:28" ht="15.75">
      <c r="A17" s="4">
        <v>69294</v>
      </c>
      <c r="B17" s="5" t="s">
        <v>39</v>
      </c>
      <c r="C17" s="2">
        <v>5</v>
      </c>
      <c r="D17" s="6">
        <f>0.5*E17+0.3*H17+0.1*K17+0.1*V17+W17-X17+Y17</f>
        <v>7.976551724137932</v>
      </c>
      <c r="E17" s="6">
        <f>0.35*F17+0.65*G17</f>
        <v>6.26</v>
      </c>
      <c r="F17" s="3">
        <v>6</v>
      </c>
      <c r="G17" s="3">
        <v>6.4</v>
      </c>
      <c r="H17" s="6">
        <f>0.5*I17+0.5*J17</f>
        <v>9.166666666666668</v>
      </c>
      <c r="I17" s="3">
        <f>I4</f>
        <v>8.333333333333334</v>
      </c>
      <c r="J17" s="6">
        <v>10</v>
      </c>
      <c r="K17" s="6">
        <v>8.96551724137931</v>
      </c>
      <c r="L17" s="7">
        <v>39170.875</v>
      </c>
      <c r="M17" s="7">
        <v>39170.72493055555</v>
      </c>
      <c r="N17" s="8">
        <f>IF(M17&gt;L17+3,(M17-L17-3)/10,0)</f>
        <v>0</v>
      </c>
      <c r="O17" s="3">
        <v>10</v>
      </c>
      <c r="P17" s="6">
        <f>(1-N17)*O17</f>
        <v>10</v>
      </c>
      <c r="U17" s="6"/>
      <c r="V17" s="6">
        <f>IF(U17,(P17+U17)/2,P17)</f>
        <v>10</v>
      </c>
      <c r="W17" s="3">
        <f>0.1*(3+1)</f>
        <v>0.4</v>
      </c>
      <c r="X17" s="9">
        <v>0.2</v>
      </c>
      <c r="AA17" s="6">
        <f>MIN(D17,10)</f>
        <v>7.976551724137932</v>
      </c>
      <c r="AB17" s="10" t="str">
        <f>IF(AA17&gt;=8.75,"A",IF(AA17&gt;8.25,"AB",IF(AA17&gt;=7.25,"B",IF(AA17&gt;6.75,"BC",IF(AA17&gt;=5,"C","D")))))</f>
        <v>B</v>
      </c>
    </row>
    <row r="18" spans="2:28" ht="15.75">
      <c r="B18" s="1" t="s">
        <v>40</v>
      </c>
      <c r="D18" s="6">
        <f>AVERAGE(D3:D17)</f>
        <v>8.600561004948934</v>
      </c>
      <c r="E18" s="6">
        <f>AVERAGE(E3:E17)</f>
        <v>6.884333333333334</v>
      </c>
      <c r="F18" s="6">
        <f>AVERAGE(F3:F17)</f>
        <v>8.7</v>
      </c>
      <c r="G18" s="3">
        <f>AVERAGE(G3:G17)</f>
        <v>5.906666666666668</v>
      </c>
      <c r="H18" s="6">
        <f>AVERAGE(H3:H17)</f>
        <v>9.444444444444443</v>
      </c>
      <c r="I18" s="3">
        <f>AVERAGE(I3:I17)</f>
        <v>8.888888888888888</v>
      </c>
      <c r="J18" s="6">
        <f>AVERAGE(J3:J17)</f>
        <v>10</v>
      </c>
      <c r="K18" s="6">
        <f>AVERAGE(K3:K17)</f>
        <v>8.494252873563218</v>
      </c>
      <c r="L18" s="11"/>
      <c r="M18" s="11"/>
      <c r="N18" s="11"/>
      <c r="O18" s="11"/>
      <c r="P18" s="11">
        <f>AVERAGE(P3:P17)</f>
        <v>8.919081712963113</v>
      </c>
      <c r="U18" s="11"/>
      <c r="V18" s="11"/>
      <c r="W18" s="3">
        <f>SUM(W3:W17)</f>
        <v>8.700000000000001</v>
      </c>
      <c r="X18" s="6">
        <f>AVERAGE(X3:X17)</f>
        <v>0.13333333333333336</v>
      </c>
      <c r="AA18" s="6">
        <f>AVERAGE(AA3:AA17)</f>
        <v>8.577380928320581</v>
      </c>
      <c r="AB18" s="10" t="str">
        <f>IF(AA18&gt;=8.75,"A",IF(AA18&gt;8.25,"AB",IF(AA18&gt;=7.25,"B",IF(AA18&gt;6.75,"BC",IF(AA18&gt;=5,"C","D")))))</f>
        <v>AB</v>
      </c>
    </row>
    <row r="19" spans="2:16" ht="15.75">
      <c r="B19" s="13" t="s">
        <v>41</v>
      </c>
      <c r="P19" s="3">
        <v>8.8</v>
      </c>
    </row>
  </sheetData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2006-03-11T17:42:48Z</cp:lastPrinted>
  <dcterms:created xsi:type="dcterms:W3CDTF">2006-03-11T16:57:29Z</dcterms:created>
  <dcterms:modified xsi:type="dcterms:W3CDTF">1601-01-01T03:00:00Z</dcterms:modified>
  <cp:category/>
  <cp:version/>
  <cp:contentType/>
  <cp:contentStatus/>
  <cp:revision>1</cp:revision>
</cp:coreProperties>
</file>