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MC346-2016s1" sheetId="1" state="visible" r:id="rId2"/>
    <sheet name="Desafio Prolog" sheetId="2" state="visible" r:id="rId3"/>
    <sheet name="Desafio Haskell" sheetId="3" state="visible" r:id="rId4"/>
    <sheet name="Desafio Python" sheetId="4" state="visible" r:id="rId5"/>
    <sheet name="MC346A" sheetId="5" state="visible" r:id="rId6"/>
  </sheets>
  <definedNames>
    <definedName function="false" hidden="false" name="_xlfnodf.DAYS" vbProcedure="false"/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<sst xmlns="http://schemas.openxmlformats.org/spreadsheetml/2006/main" count="372" uniqueCount="172">
  <si>
    <t>MC346A-2016s1</t>
  </si>
  <si>
    <t>Valores em azul/vermelho são apenas ESTIMATIVAS</t>
  </si>
  <si>
    <t>Prova Prolog</t>
  </si>
  <si>
    <t>Prova Haskell</t>
  </si>
  <si>
    <t>Prova Python</t>
  </si>
  <si>
    <t>Projeto Prolog</t>
  </si>
  <si>
    <t>Projeto Haskell</t>
  </si>
  <si>
    <t>Projeto Python</t>
  </si>
  <si>
    <t>Nota Prolog</t>
  </si>
  <si>
    <t>Nota Haskell</t>
  </si>
  <si>
    <t>Nota Python</t>
  </si>
  <si>
    <t>Nota Aproveit.</t>
  </si>
  <si>
    <t>Exame</t>
  </si>
  <si>
    <t>Nota Final</t>
  </si>
  <si>
    <t>Resultado</t>
  </si>
  <si>
    <t>Numero</t>
  </si>
  <si>
    <t>RA</t>
  </si>
  <si>
    <t>Nome</t>
  </si>
  <si>
    <t>Curso</t>
  </si>
  <si>
    <t>N</t>
  </si>
  <si>
    <t>M</t>
  </si>
  <si>
    <t>PePr</t>
  </si>
  <si>
    <t>PeH</t>
  </si>
  <si>
    <t>PePy</t>
  </si>
  <si>
    <t>PrPr</t>
  </si>
  <si>
    <t>PrH</t>
  </si>
  <si>
    <t>PrPy</t>
  </si>
  <si>
    <t>NPr</t>
  </si>
  <si>
    <t>NH</t>
  </si>
  <si>
    <t>NPy</t>
  </si>
  <si>
    <t>NA</t>
  </si>
  <si>
    <t>NE</t>
  </si>
  <si>
    <t>NF</t>
  </si>
  <si>
    <t>Exemplo</t>
  </si>
  <si>
    <t>aprovado</t>
  </si>
  <si>
    <t>reprovado</t>
  </si>
  <si>
    <t>RA090589</t>
  </si>
  <si>
    <t>Caio Cezar Correia</t>
  </si>
  <si>
    <t>G</t>
  </si>
  <si>
    <t>RA096952</t>
  </si>
  <si>
    <t>Andréia Yukie Uratsuka</t>
  </si>
  <si>
    <t>RA101487</t>
  </si>
  <si>
    <t>André Guaraldo</t>
  </si>
  <si>
    <t>RA116134</t>
  </si>
  <si>
    <t>André Seiji Tamanaha</t>
  </si>
  <si>
    <t>RA117205</t>
  </si>
  <si>
    <t>Henrique Fischer de Paula Lopes</t>
  </si>
  <si>
    <t>repr.faltas</t>
  </si>
  <si>
    <t>RA117842</t>
  </si>
  <si>
    <t>Luiz Rodolfo Felet Sekijima</t>
  </si>
  <si>
    <t>RA118917</t>
  </si>
  <si>
    <t>Vinícius Pimentel Couto</t>
  </si>
  <si>
    <t>RA119319</t>
  </si>
  <si>
    <t>Diego Silva de Carvalho</t>
  </si>
  <si>
    <t>RA120263</t>
  </si>
  <si>
    <t>Vitor Alves Arrais de Souza</t>
  </si>
  <si>
    <t>RA122924</t>
  </si>
  <si>
    <t>Guilherme Sena Zuza</t>
  </si>
  <si>
    <t>RA135582</t>
  </si>
  <si>
    <t>Erik de Godoy Perillo</t>
  </si>
  <si>
    <t>RA136008</t>
  </si>
  <si>
    <t>Gustavo de Mello Crivelli</t>
  </si>
  <si>
    <t>RA136640</t>
  </si>
  <si>
    <t>Lucas Henrique Morais</t>
  </si>
  <si>
    <t>RA137017</t>
  </si>
  <si>
    <t>Matheus Koezuka Sousa da Silva</t>
  </si>
  <si>
    <t>RA137036</t>
  </si>
  <si>
    <t>Matheus Yokoyama Figueiredo</t>
  </si>
  <si>
    <t>RA137478</t>
  </si>
  <si>
    <t>Renato Yoshio Soma</t>
  </si>
  <si>
    <t>RA138293</t>
  </si>
  <si>
    <t>Eric Inui</t>
  </si>
  <si>
    <t>RA138466</t>
  </si>
  <si>
    <t>Guilherme Sbrolini Mazzariol</t>
  </si>
  <si>
    <t>RA138493</t>
  </si>
  <si>
    <t>Helder Lima da Rocha</t>
  </si>
  <si>
    <t>RA138684</t>
  </si>
  <si>
    <t>Leo Yuuki Omori Omi</t>
  </si>
  <si>
    <t>RA139546</t>
  </si>
  <si>
    <t>João Pedro Ramos Lopes</t>
  </si>
  <si>
    <t>RA145166</t>
  </si>
  <si>
    <t>Allana de Macedo Idalgo</t>
  </si>
  <si>
    <t>RA145444</t>
  </si>
  <si>
    <t>Bleno Humberto Claus</t>
  </si>
  <si>
    <t>RA145539</t>
  </si>
  <si>
    <t>Bruno Takeshi Hori</t>
  </si>
  <si>
    <t>RA145574</t>
  </si>
  <si>
    <t>Caío Vinícius Piologo Véras Fernandes</t>
  </si>
  <si>
    <t>RA145711</t>
  </si>
  <si>
    <t>Celso Mizerani Júnior</t>
  </si>
  <si>
    <t>RA145781</t>
  </si>
  <si>
    <t>Daniel Ricci</t>
  </si>
  <si>
    <t>RA146009</t>
  </si>
  <si>
    <t>Felipe de Oliveira Emos</t>
  </si>
  <si>
    <t>RA146343</t>
  </si>
  <si>
    <t>Gustavo de Pinho Pereira</t>
  </si>
  <si>
    <t>RA146752</t>
  </si>
  <si>
    <t>Julio Barros de Paula</t>
  </si>
  <si>
    <t>RA146810</t>
  </si>
  <si>
    <t>Klaus Rollmann</t>
  </si>
  <si>
    <t>RA147091</t>
  </si>
  <si>
    <t>Luis Felipe Hamada Serrano</t>
  </si>
  <si>
    <t>RA147375</t>
  </si>
  <si>
    <t>Matheus de Souza Ataide</t>
  </si>
  <si>
    <t>RA147623</t>
  </si>
  <si>
    <t>Pedro De Nigris Vasconcellos</t>
  </si>
  <si>
    <t>RA147775</t>
  </si>
  <si>
    <t>Renan Camargo de Castro</t>
  </si>
  <si>
    <t>RA147922</t>
  </si>
  <si>
    <t>Sidney Orlovski Nogueira</t>
  </si>
  <si>
    <t>RA148234</t>
  </si>
  <si>
    <t>Wendrey Lustosa Cardoso</t>
  </si>
  <si>
    <t>RA148246</t>
  </si>
  <si>
    <t>Wilson Novais Martins</t>
  </si>
  <si>
    <t>RA148914</t>
  </si>
  <si>
    <t>Pedro Elias Lucas Ramos Meireles</t>
  </si>
  <si>
    <t>RA150547</t>
  </si>
  <si>
    <t>André Tsuyoshi Sakiyama</t>
  </si>
  <si>
    <t>RA155446</t>
  </si>
  <si>
    <t>Gabriel Henriques Siqueira</t>
  </si>
  <si>
    <t>RA190185</t>
  </si>
  <si>
    <t>Steven Daniel Potts Barrientos</t>
  </si>
  <si>
    <t>Média</t>
  </si>
  <si>
    <t>Participantes</t>
  </si>
  <si>
    <t>MC346 / 2016s1 / Grades</t>
  </si>
  <si>
    <t>Tentative</t>
  </si>
  <si>
    <t>Key</t>
  </si>
  <si>
    <t>Submitted</t>
  </si>
  <si>
    <t>Solved</t>
  </si>
  <si>
    <t>Penalty</t>
  </si>
  <si>
    <t>Correct.</t>
  </si>
  <si>
    <t>Style</t>
  </si>
  <si>
    <t>Comments</t>
  </si>
  <si>
    <t>Msg.</t>
  </si>
  <si>
    <t>Raw Grade</t>
  </si>
  <si>
    <t>Grade</t>
  </si>
  <si>
    <t>meidanis</t>
  </si>
  <si>
    <t>steven</t>
  </si>
  <si>
    <t>2016-05-03 21:45:00</t>
  </si>
  <si>
    <t>2016-05-26 03:02:32</t>
  </si>
  <si>
    <t>2016-05-23 20:47:50</t>
  </si>
  <si>
    <t>'=145781'</t>
  </si>
  <si>
    <t>2016-05-23 14:40:38</t>
  </si>
  <si>
    <t>2016-05-22 02:44:01</t>
  </si>
  <si>
    <t>2016-05-25 02:03:50</t>
  </si>
  <si>
    <t>2016-05-23 12:06:07</t>
  </si>
  <si>
    <t>'=147375'</t>
  </si>
  <si>
    <t>2016-05-19 23:37:19</t>
  </si>
  <si>
    <t>2016-05-20 05:26:32</t>
  </si>
  <si>
    <t>2016-05-25 21:12:31</t>
  </si>
  <si>
    <t>'=145444'</t>
  </si>
  <si>
    <t>2016-05-25 14:28:23</t>
  </si>
  <si>
    <t>2016-05-23 21:59:16</t>
  </si>
  <si>
    <t>2016-05-26 04:22:25</t>
  </si>
  <si>
    <t>'=147623'</t>
  </si>
  <si>
    <t>2016-05-25 13:11:59</t>
  </si>
  <si>
    <t>2016-05-23 13:46:31</t>
  </si>
  <si>
    <t>2016-05-25 20:37:41</t>
  </si>
  <si>
    <t>2016-05-24 16:50:06</t>
  </si>
  <si>
    <t>2016-05-18 18:57:36</t>
  </si>
  <si>
    <t>2016-05-25 17:58:24</t>
  </si>
  <si>
    <t>2016-05-30 06:24:43</t>
  </si>
  <si>
    <t>2016-05-25 23:14:12</t>
  </si>
  <si>
    <t>2016-05-25 23:51:59</t>
  </si>
  <si>
    <t>2016-05-25 22:23:30</t>
  </si>
  <si>
    <t>2016-05-23 12:58:35</t>
  </si>
  <si>
    <t>2016-05-27 12:14:16</t>
  </si>
  <si>
    <t>2016-05-25 14:30:28</t>
  </si>
  <si>
    <t>Nivel</t>
  </si>
  <si>
    <t>Modalidade</t>
  </si>
  <si>
    <t>AX</t>
  </si>
  <si>
    <t>AA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</si>
</sst>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"/>
    <numFmt numFmtId="166" formatCode="@"/>
    <numFmt numFmtId="167" formatCode="0.00"/>
    <numFmt numFmtId="168" formatCode="DD/MM/YY\ HH:MM"/>
    <numFmt numFmtId="169" formatCode="#,##0.00"/>
    <numFmt numFmtId="170" formatCode="0.00%"/>
    <numFmt numFmtId="171" formatCode="#,##0.0;[RED]\-#,##0.0"/>
    <numFmt numFmtId="172" formatCode="YYYY\-MM\-DD\ HH:MM:SS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6666FF"/>
      <name val="Arial"/>
      <family val="2"/>
      <charset val="1"/>
    </font>
    <font>
      <b val="true"/>
      <sz val="13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52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2" topLeftCell="E11" activePane="bottomRight" state="frozen"/>
      <selection pane="topLeft" activeCell="A1" activeCellId="0" sqref="A1"/>
      <selection pane="topRight" activeCell="E1" activeCellId="0" sqref="E1"/>
      <selection pane="bottomLeft" activeCell="A11" activeCellId="0" sqref="A11"/>
      <selection pane="bottomRight" activeCell="S39" activeCellId="0" sqref="S39"/>
    </sheetView>
  </sheetViews>
  <sheetFormatPr defaultRowHeight="12.8"/>
  <cols>
    <col collapsed="false" hidden="false" max="1" min="1" style="1" width="6.88265306122449"/>
    <col collapsed="false" hidden="false" max="2" min="2" style="2" width="10.8010204081633"/>
    <col collapsed="false" hidden="false" max="3" min="3" style="1" width="31.4540816326531"/>
    <col collapsed="false" hidden="false" max="4" min="4" style="2" width="6.3469387755102"/>
    <col collapsed="false" hidden="false" max="5" min="5" style="2" width="1.08163265306122"/>
    <col collapsed="false" hidden="false" max="6" min="6" style="2" width="3.51020408163265"/>
    <col collapsed="false" hidden="false" max="9" min="7" style="1" width="6.0765306122449"/>
    <col collapsed="false" hidden="false" max="10" min="10" style="1" width="11.0714285714286"/>
    <col collapsed="false" hidden="false" max="12" min="11" style="1" width="6.0765306122449"/>
    <col collapsed="false" hidden="false" max="13" min="13" style="2" width="6.0765306122449"/>
    <col collapsed="false" hidden="false" max="15" min="14" style="2" width="6.3469387755102"/>
    <col collapsed="false" hidden="false" max="16" min="16" style="1" width="6.3469387755102"/>
    <col collapsed="false" hidden="false" max="17" min="17" style="2" width="6.0765306122449"/>
    <col collapsed="false" hidden="false" max="18" min="18" style="1" width="6.0765306122449"/>
    <col collapsed="false" hidden="false" max="19" min="19" style="1" width="8.77551020408163"/>
    <col collapsed="false" hidden="false" max="20" min="20" style="1" width="29.8316326530612"/>
    <col collapsed="false" hidden="false" max="257" min="21" style="1" width="8.77551020408163"/>
    <col collapsed="false" hidden="false" max="1025" min="258" style="0" width="8.36734693877551"/>
  </cols>
  <sheetData>
    <row r="1" customFormat="false" ht="49.25" hidden="false" customHeight="false" outlineLevel="0" collapsed="false">
      <c r="A1" s="3" t="s">
        <v>0</v>
      </c>
      <c r="B1" s="4"/>
      <c r="C1" s="3" t="s">
        <v>1</v>
      </c>
      <c r="D1" s="3"/>
      <c r="E1" s="3"/>
      <c r="F1" s="5"/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7" t="s">
        <v>12</v>
      </c>
      <c r="R1" s="6" t="s">
        <v>13</v>
      </c>
      <c r="S1" s="6" t="s">
        <v>14</v>
      </c>
      <c r="T1" s="0"/>
      <c r="U1" s="0"/>
    </row>
    <row r="2" customFormat="false" ht="13.55" hidden="false" customHeight="false" outlineLevel="0" collapsed="false">
      <c r="A2" s="3" t="s">
        <v>15</v>
      </c>
      <c r="B2" s="3" t="s">
        <v>16</v>
      </c>
      <c r="C2" s="8" t="s">
        <v>17</v>
      </c>
      <c r="D2" s="3" t="s">
        <v>18</v>
      </c>
      <c r="E2" s="3" t="s">
        <v>19</v>
      </c>
      <c r="F2" s="5" t="s">
        <v>20</v>
      </c>
      <c r="G2" s="7" t="s">
        <v>21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26</v>
      </c>
      <c r="M2" s="7" t="s">
        <v>27</v>
      </c>
      <c r="N2" s="7" t="s">
        <v>28</v>
      </c>
      <c r="O2" s="7" t="s">
        <v>29</v>
      </c>
      <c r="P2" s="7" t="s">
        <v>30</v>
      </c>
      <c r="Q2" s="7" t="s">
        <v>31</v>
      </c>
      <c r="R2" s="7" t="s">
        <v>32</v>
      </c>
      <c r="S2" s="7"/>
      <c r="T2" s="8" t="s">
        <v>17</v>
      </c>
      <c r="U2" s="0"/>
    </row>
    <row r="3" customFormat="false" ht="12.8" hidden="false" customHeight="false" outlineLevel="0" collapsed="false">
      <c r="A3" s="9" t="n">
        <v>1</v>
      </c>
      <c r="B3" s="10"/>
      <c r="C3" s="11" t="s">
        <v>33</v>
      </c>
      <c r="D3" s="10"/>
      <c r="E3" s="10"/>
      <c r="F3" s="4"/>
      <c r="G3" s="12" t="n">
        <v>7</v>
      </c>
      <c r="H3" s="12" t="n">
        <v>7</v>
      </c>
      <c r="I3" s="12" t="n">
        <v>7</v>
      </c>
      <c r="J3" s="13" t="n">
        <v>5</v>
      </c>
      <c r="K3" s="13" t="n">
        <v>5</v>
      </c>
      <c r="L3" s="13" t="n">
        <v>5</v>
      </c>
      <c r="M3" s="13" t="n">
        <f aca="false">(2*G3+J3)/3</f>
        <v>6.33333333333333</v>
      </c>
      <c r="N3" s="13" t="n">
        <f aca="false">(2*H3+K3)/3</f>
        <v>6.33333333333333</v>
      </c>
      <c r="O3" s="13" t="n">
        <f aca="false">(2*I3+L3)/3</f>
        <v>6.33333333333333</v>
      </c>
      <c r="P3" s="13" t="n">
        <f aca="false">IF(AND(M3&gt;=4,N3&gt;=4,O3&gt;=4),M3/3+N3/3+O3/3,MIN(M3,N3,O3))</f>
        <v>6.33333333333333</v>
      </c>
      <c r="Q3" s="13"/>
      <c r="R3" s="14" t="n">
        <f aca="false">IF(AND(P3&gt;=5,ISBLANK(Q3)),P3,(P3+Q3)/2)</f>
        <v>6.33333333333333</v>
      </c>
      <c r="S3" s="13" t="s">
        <v>34</v>
      </c>
      <c r="T3" s="15" t="str">
        <f aca="false">C3</f>
        <v>Exemplo</v>
      </c>
      <c r="U3" s="13"/>
    </row>
    <row r="4" customFormat="false" ht="12.8" hidden="false" customHeight="false" outlineLevel="0" collapsed="false">
      <c r="A4" s="9" t="n">
        <f aca="false">A3+1</f>
        <v>2</v>
      </c>
      <c r="B4" s="10"/>
      <c r="C4" s="11" t="s">
        <v>33</v>
      </c>
      <c r="D4" s="10"/>
      <c r="E4" s="10"/>
      <c r="F4" s="4"/>
      <c r="G4" s="12" t="n">
        <v>10</v>
      </c>
      <c r="H4" s="12" t="n">
        <v>7</v>
      </c>
      <c r="I4" s="12" t="n">
        <v>7</v>
      </c>
      <c r="J4" s="13" t="n">
        <v>3.7</v>
      </c>
      <c r="K4" s="13" t="n">
        <v>7</v>
      </c>
      <c r="L4" s="13" t="n">
        <v>7</v>
      </c>
      <c r="M4" s="13" t="n">
        <f aca="false">(2*G4+J4)/3</f>
        <v>7.9</v>
      </c>
      <c r="N4" s="13" t="n">
        <f aca="false">(2*H4+K4)/3</f>
        <v>7</v>
      </c>
      <c r="O4" s="13" t="n">
        <f aca="false">(2*I4+L4)/3</f>
        <v>7</v>
      </c>
      <c r="P4" s="13" t="n">
        <f aca="false">IF(AND(M4&gt;=4,N4&gt;=4,O4&gt;=4),M4/3+N4/3+O4/3,MIN(M4,N4,O4))</f>
        <v>7.3</v>
      </c>
      <c r="Q4" s="13"/>
      <c r="R4" s="14" t="n">
        <f aca="false">IF(AND(P4&gt;=5,ISBLANK(Q4)),P4,(P4+Q4)/2)</f>
        <v>7.3</v>
      </c>
      <c r="S4" s="13" t="s">
        <v>34</v>
      </c>
      <c r="T4" s="15" t="str">
        <f aca="false">C4</f>
        <v>Exemplo</v>
      </c>
      <c r="U4" s="13"/>
    </row>
    <row r="5" customFormat="false" ht="12.8" hidden="false" customHeight="false" outlineLevel="0" collapsed="false">
      <c r="A5" s="9" t="n">
        <f aca="false">A4+1</f>
        <v>3</v>
      </c>
      <c r="B5" s="10"/>
      <c r="C5" s="11" t="s">
        <v>33</v>
      </c>
      <c r="D5" s="10"/>
      <c r="E5" s="10"/>
      <c r="F5" s="4"/>
      <c r="G5" s="12" t="n">
        <v>5</v>
      </c>
      <c r="H5" s="12" t="n">
        <v>5</v>
      </c>
      <c r="I5" s="12" t="n">
        <v>4.5</v>
      </c>
      <c r="J5" s="13" t="n">
        <v>2.5</v>
      </c>
      <c r="K5" s="13" t="n">
        <v>2</v>
      </c>
      <c r="L5" s="13" t="n">
        <v>3</v>
      </c>
      <c r="M5" s="13" t="n">
        <f aca="false">(2*G5+J5)/3</f>
        <v>4.16666666666667</v>
      </c>
      <c r="N5" s="13" t="n">
        <f aca="false">(2*H5+K5)/3</f>
        <v>4</v>
      </c>
      <c r="O5" s="13" t="n">
        <f aca="false">(2*I5+L5)/3</f>
        <v>4</v>
      </c>
      <c r="P5" s="13" t="n">
        <f aca="false">IF(AND(M5&gt;=4,N5&gt;=4,O5&gt;=4),M5/3+N5/3+O5/3,MIN(M5,N5,O5))</f>
        <v>4.05555555555556</v>
      </c>
      <c r="Q5" s="13"/>
      <c r="R5" s="14" t="n">
        <f aca="false">IF(AND(P5&gt;=5,ISBLANK(Q5)),P5,(P5+Q5)/2)</f>
        <v>2.02777777777778</v>
      </c>
      <c r="S5" s="13" t="s">
        <v>35</v>
      </c>
      <c r="T5" s="15" t="str">
        <f aca="false">C5</f>
        <v>Exemplo</v>
      </c>
      <c r="U5" s="13"/>
    </row>
    <row r="6" customFormat="false" ht="12.8" hidden="false" customHeight="false" outlineLevel="0" collapsed="false">
      <c r="A6" s="9" t="n">
        <f aca="false">A5+1</f>
        <v>4</v>
      </c>
      <c r="B6" s="10"/>
      <c r="C6" s="11" t="s">
        <v>33</v>
      </c>
      <c r="D6" s="10"/>
      <c r="E6" s="10"/>
      <c r="F6" s="4"/>
      <c r="G6" s="12" t="n">
        <v>7</v>
      </c>
      <c r="H6" s="12" t="n">
        <v>4</v>
      </c>
      <c r="I6" s="12" t="n">
        <v>8</v>
      </c>
      <c r="J6" s="13" t="n">
        <v>5</v>
      </c>
      <c r="K6" s="13" t="n">
        <v>3</v>
      </c>
      <c r="L6" s="13" t="n">
        <v>7</v>
      </c>
      <c r="M6" s="13" t="n">
        <f aca="false">(2*G6+J6)/3</f>
        <v>6.33333333333333</v>
      </c>
      <c r="N6" s="13" t="n">
        <f aca="false">(2*H6+K6)/3</f>
        <v>3.66666666666667</v>
      </c>
      <c r="O6" s="13" t="n">
        <f aca="false">(2*I6+L6)/3</f>
        <v>7.66666666666667</v>
      </c>
      <c r="P6" s="13" t="n">
        <f aca="false">IF(AND(M6&gt;=4,N6&gt;=4,O6&gt;=4),M6/3+N6/3+O6/3,MIN(M6,N6,O6))</f>
        <v>3.66666666666667</v>
      </c>
      <c r="Q6" s="13" t="n">
        <v>4</v>
      </c>
      <c r="R6" s="14" t="n">
        <f aca="false">IF(AND(P6&gt;=5,ISBLANK(Q6)),P6,(P6+Q6)/2)</f>
        <v>3.83333333333333</v>
      </c>
      <c r="S6" s="13" t="s">
        <v>35</v>
      </c>
      <c r="T6" s="15" t="str">
        <f aca="false">C6</f>
        <v>Exemplo</v>
      </c>
      <c r="U6" s="13"/>
    </row>
    <row r="7" customFormat="false" ht="12.8" hidden="false" customHeight="false" outlineLevel="0" collapsed="false">
      <c r="A7" s="9" t="n">
        <f aca="false">A6+1</f>
        <v>5</v>
      </c>
      <c r="B7" s="10"/>
      <c r="C7" s="11" t="s">
        <v>33</v>
      </c>
      <c r="D7" s="10"/>
      <c r="E7" s="10"/>
      <c r="F7" s="4"/>
      <c r="G7" s="12"/>
      <c r="H7" s="12"/>
      <c r="I7" s="12"/>
      <c r="J7" s="13"/>
      <c r="K7" s="13"/>
      <c r="L7" s="13"/>
      <c r="M7" s="13" t="n">
        <f aca="false">(2*G7+J7)/3</f>
        <v>0</v>
      </c>
      <c r="N7" s="13" t="n">
        <f aca="false">(2*H7+K7)/3</f>
        <v>0</v>
      </c>
      <c r="O7" s="13" t="n">
        <f aca="false">(2*I7+L7)/3</f>
        <v>0</v>
      </c>
      <c r="P7" s="13" t="n">
        <f aca="false">IF(AND(M7&gt;=4,N7&gt;=4,O7&gt;=4),M7/3+N7/3+O7/3,MIN(M7,N7,O7))</f>
        <v>0</v>
      </c>
      <c r="Q7" s="13"/>
      <c r="R7" s="14" t="n">
        <f aca="false">IF(AND(P7&gt;=5,ISBLANK(Q7)),P7,(P7+Q7)/2)</f>
        <v>0</v>
      </c>
      <c r="S7" s="13" t="s">
        <v>35</v>
      </c>
      <c r="T7" s="15" t="str">
        <f aca="false">C7</f>
        <v>Exemplo</v>
      </c>
      <c r="U7" s="13"/>
    </row>
    <row r="8" customFormat="false" ht="12.8" hidden="false" customHeight="false" outlineLevel="0" collapsed="false">
      <c r="A8" s="9" t="n">
        <f aca="false">A7+1</f>
        <v>6</v>
      </c>
      <c r="B8" s="10"/>
      <c r="C8" s="11"/>
      <c r="D8" s="10"/>
      <c r="E8" s="10"/>
      <c r="F8" s="4"/>
      <c r="G8" s="12"/>
      <c r="H8" s="12"/>
      <c r="I8" s="12"/>
      <c r="J8" s="13"/>
      <c r="K8" s="13"/>
      <c r="L8" s="13"/>
      <c r="M8" s="16"/>
      <c r="N8" s="16"/>
      <c r="O8" s="16"/>
      <c r="P8" s="16"/>
      <c r="Q8" s="13"/>
      <c r="R8" s="14"/>
      <c r="S8" s="11"/>
      <c r="T8" s="17"/>
    </row>
    <row r="9" customFormat="false" ht="12.8" hidden="false" customHeight="false" outlineLevel="0" collapsed="false">
      <c r="A9" s="9" t="n">
        <f aca="false">A8+1</f>
        <v>7</v>
      </c>
      <c r="B9" s="4" t="s">
        <v>36</v>
      </c>
      <c r="C9" s="18" t="s">
        <v>37</v>
      </c>
      <c r="D9" s="19" t="n">
        <v>42</v>
      </c>
      <c r="E9" s="4" t="s">
        <v>38</v>
      </c>
      <c r="F9" s="4"/>
      <c r="G9" s="12"/>
      <c r="H9" s="12"/>
      <c r="I9" s="12"/>
      <c r="J9" s="12" t="n">
        <f aca="false">SUMIF('Desafio Prolog'!A$7:A$36,MC346A!A3,'Desafio Prolog'!K$7:K$36)</f>
        <v>0</v>
      </c>
      <c r="K9" s="12" t="n">
        <f aca="false">SUMIF('Desafio Haskell'!$A$7:$A$37,MC346A!$A3,'Desafio Haskell'!$K$7:$K$37)</f>
        <v>0</v>
      </c>
      <c r="L9" s="12" t="n">
        <f aca="false">SUMIF('Desafio Python'!$A$7:$A$38,MC346A!$A3,'Desafio Python'!$K$7:$K$38)</f>
        <v>0</v>
      </c>
      <c r="M9" s="12" t="n">
        <f aca="false">(2*G9+J9)/3</f>
        <v>0</v>
      </c>
      <c r="N9" s="14" t="n">
        <f aca="false">(2*H9+K9)/3</f>
        <v>0</v>
      </c>
      <c r="O9" s="14" t="n">
        <f aca="false">(2*I9+L9)/3</f>
        <v>0</v>
      </c>
      <c r="P9" s="14" t="n">
        <f aca="false">IF(AND(M9&gt;=4,N9&gt;=4,O9&gt;=4),M9/3+N9/3+O9/3,MIN(M9,N9,O9))</f>
        <v>0</v>
      </c>
      <c r="Q9" s="13"/>
      <c r="R9" s="14" t="n">
        <f aca="false">IF(AND(P9&gt;=5,ISBLANK(Q9)),P9,(P9+Q9)/2)</f>
        <v>0</v>
      </c>
      <c r="S9" s="11"/>
      <c r="T9" s="18" t="str">
        <f aca="false">C9</f>
        <v>Caio Cezar Correia</v>
      </c>
    </row>
    <row r="10" customFormat="false" ht="12.8" hidden="false" customHeight="false" outlineLevel="0" collapsed="false">
      <c r="A10" s="9" t="n">
        <f aca="false">A9+1</f>
        <v>8</v>
      </c>
      <c r="B10" s="4" t="s">
        <v>39</v>
      </c>
      <c r="C10" s="18" t="s">
        <v>40</v>
      </c>
      <c r="D10" s="19" t="n">
        <v>56</v>
      </c>
      <c r="E10" s="4" t="s">
        <v>38</v>
      </c>
      <c r="F10" s="4"/>
      <c r="G10" s="12" t="n">
        <v>2.3</v>
      </c>
      <c r="H10" s="12"/>
      <c r="I10" s="12"/>
      <c r="J10" s="12" t="n">
        <f aca="false">SUMIF('Desafio Prolog'!A$7:A$36,MC346A!A4,'Desafio Prolog'!K$7:K$36)</f>
        <v>0</v>
      </c>
      <c r="K10" s="12" t="n">
        <f aca="false">SUMIF('Desafio Haskell'!$A$7:$A$37,MC346A!$A4,'Desafio Haskell'!$K$7:$K$37)</f>
        <v>0</v>
      </c>
      <c r="L10" s="12" t="n">
        <f aca="false">SUMIF('Desafio Python'!$A$7:$A$38,MC346A!$A4,'Desafio Python'!$K$7:$K$38)</f>
        <v>0</v>
      </c>
      <c r="M10" s="12" t="n">
        <f aca="false">(2*G10+J10)/3</f>
        <v>1.53333333333333</v>
      </c>
      <c r="N10" s="14" t="n">
        <f aca="false">(2*H10+K10)/3</f>
        <v>0</v>
      </c>
      <c r="O10" s="14" t="n">
        <f aca="false">(2*I10+L10)/3</f>
        <v>0</v>
      </c>
      <c r="P10" s="14" t="n">
        <f aca="false">IF(AND(M10&gt;=4,N10&gt;=4,O10&gt;=4),M10/3+N10/3+O10/3,MIN(M10,N10,O10))</f>
        <v>0</v>
      </c>
      <c r="Q10" s="13"/>
      <c r="R10" s="14" t="n">
        <f aca="false">IF(AND(P10&gt;=5,ISBLANK(Q10)),P10,(P10+Q10)/2)</f>
        <v>0</v>
      </c>
      <c r="S10" s="11"/>
      <c r="T10" s="18" t="str">
        <f aca="false">C10</f>
        <v>Andréia Yukie Uratsuka</v>
      </c>
    </row>
    <row r="11" customFormat="false" ht="12.8" hidden="false" customHeight="false" outlineLevel="0" collapsed="false">
      <c r="A11" s="9" t="n">
        <f aca="false">A10+1</f>
        <v>9</v>
      </c>
      <c r="B11" s="4" t="s">
        <v>41</v>
      </c>
      <c r="C11" s="18" t="s">
        <v>42</v>
      </c>
      <c r="D11" s="19" t="n">
        <v>42</v>
      </c>
      <c r="E11" s="4" t="s">
        <v>38</v>
      </c>
      <c r="F11" s="4"/>
      <c r="G11" s="12" t="n">
        <v>0.5</v>
      </c>
      <c r="H11" s="12" t="n">
        <v>4.8</v>
      </c>
      <c r="I11" s="12"/>
      <c r="J11" s="12" t="n">
        <f aca="false">SUMIF('Desafio Prolog'!A$7:A$36,MC346A!A5,'Desafio Prolog'!K$7:K$36)</f>
        <v>0</v>
      </c>
      <c r="K11" s="12" t="n">
        <f aca="false">SUMIF('Desafio Haskell'!$A$7:$A$37,MC346A!$A5,'Desafio Haskell'!$K$7:$K$37)</f>
        <v>0</v>
      </c>
      <c r="L11" s="12" t="n">
        <f aca="false">SUMIF('Desafio Python'!$A$7:$A$38,MC346A!$A5,'Desafio Python'!$K$7:$K$38)</f>
        <v>0</v>
      </c>
      <c r="M11" s="12" t="n">
        <f aca="false">(2*G11+J11)/3</f>
        <v>0.333333333333333</v>
      </c>
      <c r="N11" s="14" t="n">
        <f aca="false">(2*H11+K11)/3</f>
        <v>3.2</v>
      </c>
      <c r="O11" s="14" t="n">
        <f aca="false">(2*I11+L11)/3</f>
        <v>0</v>
      </c>
      <c r="P11" s="14" t="n">
        <f aca="false">IF(AND(M11&gt;=4,N11&gt;=4,O11&gt;=4),M11/3+N11/3+O11/3,MIN(M11,N11,O11))</f>
        <v>0</v>
      </c>
      <c r="Q11" s="13"/>
      <c r="R11" s="14" t="n">
        <f aca="false">IF(AND(P11&gt;=5,ISBLANK(Q11)),P11,(P11+Q11)/2)</f>
        <v>0</v>
      </c>
      <c r="S11" s="11"/>
      <c r="T11" s="18" t="str">
        <f aca="false">C11</f>
        <v>André Guaraldo</v>
      </c>
    </row>
    <row r="12" customFormat="false" ht="12.8" hidden="false" customHeight="false" outlineLevel="0" collapsed="false">
      <c r="A12" s="9" t="n">
        <f aca="false">A11+1</f>
        <v>10</v>
      </c>
      <c r="B12" s="4" t="s">
        <v>43</v>
      </c>
      <c r="C12" s="18" t="s">
        <v>44</v>
      </c>
      <c r="D12" s="19" t="n">
        <v>34</v>
      </c>
      <c r="E12" s="4" t="s">
        <v>38</v>
      </c>
      <c r="F12" s="4"/>
      <c r="G12" s="12"/>
      <c r="H12" s="12"/>
      <c r="I12" s="12"/>
      <c r="J12" s="12" t="n">
        <f aca="false">SUMIF('Desafio Prolog'!A$7:A$36,MC346A!A6,'Desafio Prolog'!K$7:K$36)</f>
        <v>0</v>
      </c>
      <c r="K12" s="12" t="n">
        <f aca="false">SUMIF('Desafio Haskell'!$A$7:$A$37,MC346A!$A6,'Desafio Haskell'!$K$7:$K$37)</f>
        <v>0</v>
      </c>
      <c r="L12" s="12" t="n">
        <f aca="false">SUMIF('Desafio Python'!$A$7:$A$38,MC346A!$A6,'Desafio Python'!$K$7:$K$38)</f>
        <v>0</v>
      </c>
      <c r="M12" s="12" t="n">
        <f aca="false">(2*G12+J12)/3</f>
        <v>0</v>
      </c>
      <c r="N12" s="14" t="n">
        <f aca="false">(2*H12+K12)/3</f>
        <v>0</v>
      </c>
      <c r="O12" s="14" t="n">
        <f aca="false">(2*I12+L12)/3</f>
        <v>0</v>
      </c>
      <c r="P12" s="14" t="n">
        <f aca="false">IF(AND(M12&gt;=4,N12&gt;=4,O12&gt;=4),M12/3+N12/3+O12/3,MIN(M12,N12,O12))</f>
        <v>0</v>
      </c>
      <c r="Q12" s="13"/>
      <c r="R12" s="14" t="n">
        <f aca="false">IF(AND(P12&gt;=5,ISBLANK(Q12)),P12,(P12+Q12)/2)</f>
        <v>0</v>
      </c>
      <c r="S12" s="11"/>
      <c r="T12" s="18" t="str">
        <f aca="false">C12</f>
        <v>André Seiji Tamanaha</v>
      </c>
    </row>
    <row r="13" customFormat="false" ht="12.8" hidden="false" customHeight="false" outlineLevel="0" collapsed="false">
      <c r="A13" s="9" t="n">
        <f aca="false">A12+1</f>
        <v>11</v>
      </c>
      <c r="B13" s="4" t="s">
        <v>45</v>
      </c>
      <c r="C13" s="18" t="s">
        <v>46</v>
      </c>
      <c r="D13" s="19" t="n">
        <v>34</v>
      </c>
      <c r="E13" s="4" t="s">
        <v>38</v>
      </c>
      <c r="F13" s="4"/>
      <c r="G13" s="12"/>
      <c r="H13" s="12"/>
      <c r="I13" s="12"/>
      <c r="J13" s="12" t="n">
        <f aca="false">SUMIF('Desafio Prolog'!A$7:A$36,MC346A!A7,'Desafio Prolog'!K$7:K$36)</f>
        <v>0</v>
      </c>
      <c r="K13" s="12" t="n">
        <f aca="false">SUMIF('Desafio Haskell'!$A$7:$A$37,MC346A!$A7,'Desafio Haskell'!$K$7:$K$37)</f>
        <v>0</v>
      </c>
      <c r="L13" s="12" t="n">
        <f aca="false">SUMIF('Desafio Python'!$A$7:$A$38,MC346A!$A7,'Desafio Python'!$K$7:$K$38)</f>
        <v>0</v>
      </c>
      <c r="M13" s="12" t="n">
        <f aca="false">(2*G13+J13)/3</f>
        <v>0</v>
      </c>
      <c r="N13" s="14" t="n">
        <f aca="false">(2*H13+K13)/3</f>
        <v>0</v>
      </c>
      <c r="O13" s="14" t="n">
        <f aca="false">(2*I13+L13)/3</f>
        <v>0</v>
      </c>
      <c r="P13" s="14" t="n">
        <f aca="false">IF(AND(M13&gt;=4,N13&gt;=4,O13&gt;=4),M13/3+N13/3+O13/3,MIN(M13,N13,O13))</f>
        <v>0</v>
      </c>
      <c r="Q13" s="13"/>
      <c r="R13" s="14" t="n">
        <f aca="false">IF(AND(P13&gt;=5,ISBLANK(Q13)),P13,(P13+Q13)/2)</f>
        <v>0</v>
      </c>
      <c r="S13" s="11" t="s">
        <v>47</v>
      </c>
      <c r="T13" s="18" t="str">
        <f aca="false">C13</f>
        <v>Henrique Fischer de Paula Lopes</v>
      </c>
    </row>
    <row r="14" customFormat="false" ht="12.8" hidden="false" customHeight="false" outlineLevel="0" collapsed="false">
      <c r="A14" s="20" t="n">
        <f aca="false">A13+1</f>
        <v>12</v>
      </c>
      <c r="B14" s="4" t="s">
        <v>48</v>
      </c>
      <c r="C14" s="18" t="s">
        <v>49</v>
      </c>
      <c r="D14" s="19" t="n">
        <v>34</v>
      </c>
      <c r="E14" s="4" t="s">
        <v>38</v>
      </c>
      <c r="F14" s="10"/>
      <c r="G14" s="21" t="n">
        <v>8.4</v>
      </c>
      <c r="H14" s="21" t="n">
        <v>6.8</v>
      </c>
      <c r="I14" s="21" t="n">
        <v>9.5</v>
      </c>
      <c r="J14" s="12" t="n">
        <f aca="false">SUMIF('Desafio Prolog'!A$7:A$36,MC346A!A8,'Desafio Prolog'!K$7:K$36)</f>
        <v>9.7</v>
      </c>
      <c r="K14" s="12" t="n">
        <f aca="false">SUMIF('Desafio Haskell'!$A$7:$A$37,MC346A!$A8,'Desafio Haskell'!$K$7:$K$37)</f>
        <v>8.53333333333333</v>
      </c>
      <c r="L14" s="12" t="n">
        <f aca="false">SUMIF('Desafio Python'!$A$7:$A$38,MC346A!$A8,'Desafio Python'!$K$7:$K$38)</f>
        <v>9.2</v>
      </c>
      <c r="M14" s="12" t="n">
        <f aca="false">(2*G14+J14)/3</f>
        <v>8.83333333333333</v>
      </c>
      <c r="N14" s="14" t="n">
        <f aca="false">(2*H14+K14)/3</f>
        <v>7.37777777777778</v>
      </c>
      <c r="O14" s="14" t="n">
        <f aca="false">(2*I14+L14)/3</f>
        <v>9.4</v>
      </c>
      <c r="P14" s="14" t="n">
        <f aca="false">IF(AND(M14&gt;=4,N14&gt;=4,O14&gt;=4),M14/3+N14/3+O14/3,MIN(M14,N14,O14))</f>
        <v>8.53703703703704</v>
      </c>
      <c r="Q14" s="22"/>
      <c r="R14" s="14" t="n">
        <f aca="false">IF(AND(P14&gt;=5,ISBLANK(Q14)),P14,(P14+Q14)/2)</f>
        <v>8.53703703703704</v>
      </c>
      <c r="S14" s="11"/>
      <c r="T14" s="18" t="str">
        <f aca="false">C14</f>
        <v>Luiz Rodolfo Felet Sekijima</v>
      </c>
    </row>
    <row r="15" customFormat="false" ht="12.8" hidden="false" customHeight="false" outlineLevel="0" collapsed="false">
      <c r="A15" s="9" t="n">
        <f aca="false">A14+1</f>
        <v>13</v>
      </c>
      <c r="B15" s="4" t="s">
        <v>50</v>
      </c>
      <c r="C15" s="18" t="s">
        <v>51</v>
      </c>
      <c r="D15" s="19" t="n">
        <v>34</v>
      </c>
      <c r="E15" s="4" t="s">
        <v>38</v>
      </c>
      <c r="F15" s="4"/>
      <c r="G15" s="12" t="n">
        <v>6.2</v>
      </c>
      <c r="H15" s="12"/>
      <c r="I15" s="12"/>
      <c r="J15" s="12" t="n">
        <f aca="false">SUMIF('Desafio Prolog'!A$7:A$36,MC346A!A9,'Desafio Prolog'!K$7:K$36)</f>
        <v>0</v>
      </c>
      <c r="K15" s="12" t="n">
        <f aca="false">SUMIF('Desafio Haskell'!$A$7:$A$37,MC346A!$A9,'Desafio Haskell'!$K$7:$K$37)</f>
        <v>0</v>
      </c>
      <c r="L15" s="12" t="n">
        <f aca="false">SUMIF('Desafio Python'!$A$7:$A$38,MC346A!$A9,'Desafio Python'!$K$7:$K$38)</f>
        <v>0</v>
      </c>
      <c r="M15" s="12" t="n">
        <f aca="false">(2*G15+J15)/3</f>
        <v>4.13333333333333</v>
      </c>
      <c r="N15" s="14" t="n">
        <f aca="false">(2*H15+K15)/3</f>
        <v>0</v>
      </c>
      <c r="O15" s="14" t="n">
        <f aca="false">(2*I15+L15)/3</f>
        <v>0</v>
      </c>
      <c r="P15" s="14" t="n">
        <f aca="false">IF(AND(M15&gt;=4,N15&gt;=4,O15&gt;=4),M15/3+N15/3+O15/3,MIN(M15,N15,O15))</f>
        <v>0</v>
      </c>
      <c r="Q15" s="13"/>
      <c r="R15" s="14" t="n">
        <f aca="false">IF(AND(P15&gt;=5,ISBLANK(Q15)),P15,(P15+Q15)/2)</f>
        <v>0</v>
      </c>
      <c r="S15" s="11"/>
      <c r="T15" s="18" t="str">
        <f aca="false">C15</f>
        <v>Vinícius Pimentel Couto</v>
      </c>
    </row>
    <row r="16" customFormat="false" ht="12.8" hidden="false" customHeight="false" outlineLevel="0" collapsed="false">
      <c r="A16" s="9" t="n">
        <f aca="false">A15+1</f>
        <v>14</v>
      </c>
      <c r="B16" s="4" t="s">
        <v>52</v>
      </c>
      <c r="C16" s="18" t="s">
        <v>53</v>
      </c>
      <c r="D16" s="19" t="n">
        <v>34</v>
      </c>
      <c r="E16" s="4" t="s">
        <v>38</v>
      </c>
      <c r="F16" s="4"/>
      <c r="G16" s="12" t="n">
        <v>1.9</v>
      </c>
      <c r="H16" s="12"/>
      <c r="I16" s="12"/>
      <c r="J16" s="12" t="n">
        <f aca="false">SUMIF('Desafio Prolog'!A$7:A$36,MC346A!A10,'Desafio Prolog'!K$7:K$36)</f>
        <v>0</v>
      </c>
      <c r="K16" s="12" t="n">
        <f aca="false">SUMIF('Desafio Haskell'!$A$7:$A$37,MC346A!$A10,'Desafio Haskell'!$K$7:$K$37)</f>
        <v>0</v>
      </c>
      <c r="L16" s="12" t="n">
        <f aca="false">SUMIF('Desafio Python'!$A$7:$A$38,MC346A!$A10,'Desafio Python'!$K$7:$K$38)</f>
        <v>0</v>
      </c>
      <c r="M16" s="12" t="n">
        <f aca="false">(2*G16+J16)/3</f>
        <v>1.26666666666667</v>
      </c>
      <c r="N16" s="14" t="n">
        <f aca="false">(2*H16+K16)/3</f>
        <v>0</v>
      </c>
      <c r="O16" s="14" t="n">
        <f aca="false">(2*I16+L16)/3</f>
        <v>0</v>
      </c>
      <c r="P16" s="14" t="n">
        <f aca="false">IF(AND(M16&gt;=4,N16&gt;=4,O16&gt;=4),M16/3+N16/3+O16/3,MIN(M16,N16,O16))</f>
        <v>0</v>
      </c>
      <c r="Q16" s="13"/>
      <c r="R16" s="14" t="n">
        <f aca="false">IF(AND(P16&gt;=5,ISBLANK(Q16)),P16,(P16+Q16)/2)</f>
        <v>0</v>
      </c>
      <c r="S16" s="11"/>
      <c r="T16" s="18" t="str">
        <f aca="false">C16</f>
        <v>Diego Silva de Carvalho</v>
      </c>
    </row>
    <row r="17" customFormat="false" ht="12.8" hidden="false" customHeight="false" outlineLevel="0" collapsed="false">
      <c r="A17" s="9" t="n">
        <f aca="false">A16+1</f>
        <v>15</v>
      </c>
      <c r="B17" s="4" t="s">
        <v>54</v>
      </c>
      <c r="C17" s="18" t="s">
        <v>55</v>
      </c>
      <c r="D17" s="19" t="n">
        <v>34</v>
      </c>
      <c r="E17" s="4" t="s">
        <v>38</v>
      </c>
      <c r="F17" s="4"/>
      <c r="G17" s="12"/>
      <c r="H17" s="12"/>
      <c r="I17" s="12"/>
      <c r="J17" s="12" t="n">
        <f aca="false">SUMIF('Desafio Prolog'!A$7:A$36,MC346A!A11,'Desafio Prolog'!K$7:K$36)</f>
        <v>0</v>
      </c>
      <c r="K17" s="12" t="n">
        <f aca="false">SUMIF('Desafio Haskell'!$A$7:$A$37,MC346A!$A11,'Desafio Haskell'!$K$7:$K$37)</f>
        <v>0</v>
      </c>
      <c r="L17" s="12" t="n">
        <f aca="false">SUMIF('Desafio Python'!$A$7:$A$38,MC346A!$A11,'Desafio Python'!$K$7:$K$38)</f>
        <v>0</v>
      </c>
      <c r="M17" s="12" t="n">
        <f aca="false">(2*G17+J17)/3</f>
        <v>0</v>
      </c>
      <c r="N17" s="14" t="n">
        <f aca="false">(2*H17+K17)/3</f>
        <v>0</v>
      </c>
      <c r="O17" s="14" t="n">
        <f aca="false">(2*I17+L17)/3</f>
        <v>0</v>
      </c>
      <c r="P17" s="14" t="n">
        <f aca="false">IF(AND(M17&gt;=4,N17&gt;=4,O17&gt;=4),M17/3+N17/3+O17/3,MIN(M17,N17,O17))</f>
        <v>0</v>
      </c>
      <c r="Q17" s="13"/>
      <c r="R17" s="14" t="n">
        <f aca="false">IF(AND(P17&gt;=5,ISBLANK(Q17)),P17,(P17+Q17)/2)</f>
        <v>0</v>
      </c>
      <c r="S17" s="11" t="s">
        <v>47</v>
      </c>
      <c r="T17" s="18" t="str">
        <f aca="false">C17</f>
        <v>Vitor Alves Arrais de Souza</v>
      </c>
    </row>
    <row r="18" customFormat="false" ht="12.8" hidden="false" customHeight="false" outlineLevel="0" collapsed="false">
      <c r="A18" s="9" t="n">
        <f aca="false">A17+1</f>
        <v>16</v>
      </c>
      <c r="B18" s="4" t="s">
        <v>56</v>
      </c>
      <c r="C18" s="18" t="s">
        <v>57</v>
      </c>
      <c r="D18" s="19" t="n">
        <v>34</v>
      </c>
      <c r="E18" s="4" t="s">
        <v>38</v>
      </c>
      <c r="F18" s="4"/>
      <c r="G18" s="12" t="n">
        <v>5.3</v>
      </c>
      <c r="H18" s="12" t="n">
        <v>6.3</v>
      </c>
      <c r="I18" s="12" t="n">
        <v>10</v>
      </c>
      <c r="J18" s="12" t="n">
        <f aca="false">SUMIF('Desafio Prolog'!A$7:A$36,MC346A!A12,'Desafio Prolog'!K$7:K$36)</f>
        <v>9.7741935483871</v>
      </c>
      <c r="K18" s="12" t="n">
        <f aca="false">SUMIF('Desafio Haskell'!$A$7:$A$37,MC346A!$A12,'Desafio Haskell'!$K$7:$K$37)</f>
        <v>3.83333333333333</v>
      </c>
      <c r="L18" s="12" t="n">
        <f aca="false">SUMIF('Desafio Python'!$A$7:$A$38,MC346A!$A12,'Desafio Python'!$K$7:$K$38)</f>
        <v>0</v>
      </c>
      <c r="M18" s="12" t="n">
        <f aca="false">(2*G18+J18)/3</f>
        <v>6.79139784946237</v>
      </c>
      <c r="N18" s="14" t="n">
        <f aca="false">(2*H18+K18)/3</f>
        <v>5.47777777777778</v>
      </c>
      <c r="O18" s="14" t="n">
        <f aca="false">(2*I18+L18)/3</f>
        <v>6.66666666666667</v>
      </c>
      <c r="P18" s="14" t="n">
        <f aca="false">IF(AND(M18&gt;=4,N18&gt;=4,O18&gt;=4),M18/3+N18/3+O18/3,MIN(M18,N18,O18))</f>
        <v>6.31194743130227</v>
      </c>
      <c r="Q18" s="13"/>
      <c r="R18" s="14" t="n">
        <f aca="false">IF(AND(P18&gt;=5,ISBLANK(Q18)),P18,(P18+Q18)/2)</f>
        <v>6.31194743130227</v>
      </c>
      <c r="S18" s="11"/>
      <c r="T18" s="18" t="str">
        <f aca="false">C18</f>
        <v>Guilherme Sena Zuza</v>
      </c>
    </row>
    <row r="19" customFormat="false" ht="12.8" hidden="false" customHeight="false" outlineLevel="0" collapsed="false">
      <c r="A19" s="9" t="n">
        <f aca="false">A18+1</f>
        <v>17</v>
      </c>
      <c r="B19" s="4" t="s">
        <v>58</v>
      </c>
      <c r="C19" s="18" t="s">
        <v>59</v>
      </c>
      <c r="D19" s="19" t="n">
        <v>34</v>
      </c>
      <c r="E19" s="4" t="s">
        <v>38</v>
      </c>
      <c r="F19" s="4"/>
      <c r="G19" s="12" t="n">
        <v>7.9</v>
      </c>
      <c r="H19" s="12" t="n">
        <v>8.8</v>
      </c>
      <c r="I19" s="12" t="n">
        <v>10</v>
      </c>
      <c r="J19" s="12" t="n">
        <f aca="false">SUMIF('Desafio Prolog'!A$7:A$36,MC346A!A13,'Desafio Prolog'!K$7:K$36)</f>
        <v>6.00151290323901</v>
      </c>
      <c r="K19" s="12" t="n">
        <f aca="false">SUMIF('Desafio Haskell'!$A$7:$A$37,MC346A!$A13,'Desafio Haskell'!$K$7:$K$37)</f>
        <v>6.69163024697521</v>
      </c>
      <c r="L19" s="12" t="n">
        <f aca="false">SUMIF('Desafio Python'!$A$7:$A$38,MC346A!$A13,'Desafio Python'!$K$7:$K$38)</f>
        <v>9.2</v>
      </c>
      <c r="M19" s="12" t="n">
        <f aca="false">(2*G19+J19)/3</f>
        <v>7.26717096774634</v>
      </c>
      <c r="N19" s="14" t="n">
        <f aca="false">(2*H19+K19)/3</f>
        <v>8.09721008232507</v>
      </c>
      <c r="O19" s="14" t="n">
        <f aca="false">(2*I19+L19)/3</f>
        <v>9.73333333333333</v>
      </c>
      <c r="P19" s="14" t="n">
        <f aca="false">IF(AND(M19&gt;=4,N19&gt;=4,O19&gt;=4),M19/3+N19/3+O19/3,MIN(M19,N19,O19))</f>
        <v>8.36590479446825</v>
      </c>
      <c r="Q19" s="13"/>
      <c r="R19" s="14" t="n">
        <f aca="false">IF(AND(P19&gt;=5,ISBLANK(Q19)),P19,(P19+Q19)/2)</f>
        <v>8.36590479446825</v>
      </c>
      <c r="S19" s="11"/>
      <c r="T19" s="18" t="str">
        <f aca="false">C19</f>
        <v>Erik de Godoy Perillo</v>
      </c>
    </row>
    <row r="20" customFormat="false" ht="12.8" hidden="false" customHeight="false" outlineLevel="0" collapsed="false">
      <c r="A20" s="9" t="n">
        <f aca="false">A19+1</f>
        <v>18</v>
      </c>
      <c r="B20" s="10" t="s">
        <v>60</v>
      </c>
      <c r="C20" s="11" t="s">
        <v>61</v>
      </c>
      <c r="D20" s="19" t="n">
        <v>34</v>
      </c>
      <c r="E20" s="10" t="s">
        <v>38</v>
      </c>
      <c r="F20" s="4"/>
      <c r="G20" s="12" t="n">
        <v>9</v>
      </c>
      <c r="H20" s="12" t="n">
        <v>8</v>
      </c>
      <c r="I20" s="12" t="n">
        <v>10</v>
      </c>
      <c r="J20" s="12" t="n">
        <f aca="false">SUMIF('Desafio Prolog'!A$7:A$36,MC346A!A14,'Desafio Prolog'!K$7:K$36)</f>
        <v>10</v>
      </c>
      <c r="K20" s="12" t="n">
        <f aca="false">SUMIF('Desafio Haskell'!$A$7:$A$37,MC346A!$A14,'Desafio Haskell'!$K$7:$K$37)</f>
        <v>9.6</v>
      </c>
      <c r="L20" s="12" t="n">
        <f aca="false">SUMIF('Desafio Python'!$A$7:$A$38,MC346A!$A14,'Desafio Python'!$K$7:$K$38)</f>
        <v>9.6</v>
      </c>
      <c r="M20" s="12" t="n">
        <f aca="false">(2*G20+J20)/3</f>
        <v>9.33333333333333</v>
      </c>
      <c r="N20" s="14" t="n">
        <f aca="false">(2*H20+K20)/3</f>
        <v>8.53333333333333</v>
      </c>
      <c r="O20" s="14" t="n">
        <f aca="false">(2*I20+L20)/3</f>
        <v>9.86666666666667</v>
      </c>
      <c r="P20" s="14" t="n">
        <f aca="false">IF(AND(M20&gt;=4,N20&gt;=4,O20&gt;=4),M20/3+N20/3+O20/3,MIN(M20,N20,O20))</f>
        <v>9.24444444444444</v>
      </c>
      <c r="Q20" s="13"/>
      <c r="R20" s="14" t="n">
        <f aca="false">IF(AND(P20&gt;=5,ISBLANK(Q20)),P20,(P20+Q20)/2)</f>
        <v>9.24444444444444</v>
      </c>
      <c r="S20" s="11"/>
      <c r="T20" s="18" t="str">
        <f aca="false">C20</f>
        <v>Gustavo de Mello Crivelli</v>
      </c>
    </row>
    <row r="21" customFormat="false" ht="12.8" hidden="false" customHeight="false" outlineLevel="0" collapsed="false">
      <c r="A21" s="9" t="n">
        <f aca="false">A20+1</f>
        <v>19</v>
      </c>
      <c r="B21" s="4" t="s">
        <v>62</v>
      </c>
      <c r="C21" s="18" t="s">
        <v>63</v>
      </c>
      <c r="D21" s="19" t="n">
        <v>34</v>
      </c>
      <c r="E21" s="4" t="s">
        <v>38</v>
      </c>
      <c r="F21" s="4"/>
      <c r="G21" s="12" t="n">
        <v>7.1</v>
      </c>
      <c r="H21" s="12" t="n">
        <v>6.5</v>
      </c>
      <c r="I21" s="12" t="n">
        <v>9.5</v>
      </c>
      <c r="J21" s="12" t="n">
        <f aca="false">SUMIF('Desafio Prolog'!A$7:A$36,MC346A!A15,'Desafio Prolog'!K$7:K$36)</f>
        <v>4.96238518528873</v>
      </c>
      <c r="K21" s="12" t="n">
        <f aca="false">SUMIF('Desafio Haskell'!$A$7:$A$37,MC346A!$A15,'Desafio Haskell'!$K$7:$K$37)</f>
        <v>0</v>
      </c>
      <c r="L21" s="12" t="n">
        <f aca="false">SUMIF('Desafio Python'!$A$7:$A$38,MC346A!$A15,'Desafio Python'!$K$7:$K$38)</f>
        <v>0</v>
      </c>
      <c r="M21" s="12" t="n">
        <f aca="false">(2*G21+J21)/3</f>
        <v>6.38746172842958</v>
      </c>
      <c r="N21" s="14" t="n">
        <f aca="false">(2*H21+K21)/3</f>
        <v>4.33333333333333</v>
      </c>
      <c r="O21" s="14" t="n">
        <f aca="false">(2*I21+L21)/3</f>
        <v>6.33333333333333</v>
      </c>
      <c r="P21" s="14" t="n">
        <f aca="false">IF(AND(M21&gt;=4,N21&gt;=4,O21&gt;=4),M21/3+N21/3+O21/3,MIN(M21,N21,O21))</f>
        <v>5.68470946503208</v>
      </c>
      <c r="Q21" s="13"/>
      <c r="R21" s="14" t="n">
        <f aca="false">IF(AND(P21&gt;=5,ISBLANK(Q21)),P21,(P21+Q21)/2)</f>
        <v>5.68470946503208</v>
      </c>
      <c r="S21" s="11"/>
      <c r="T21" s="18" t="str">
        <f aca="false">C21</f>
        <v>Lucas Henrique Morais</v>
      </c>
    </row>
    <row r="22" customFormat="false" ht="12.8" hidden="false" customHeight="false" outlineLevel="0" collapsed="false">
      <c r="A22" s="9" t="n">
        <f aca="false">A21+1</f>
        <v>20</v>
      </c>
      <c r="B22" s="4" t="s">
        <v>64</v>
      </c>
      <c r="C22" s="18" t="s">
        <v>65</v>
      </c>
      <c r="D22" s="19" t="n">
        <v>34</v>
      </c>
      <c r="E22" s="4" t="s">
        <v>38</v>
      </c>
      <c r="F22" s="4"/>
      <c r="G22" s="12" t="n">
        <v>6.5</v>
      </c>
      <c r="H22" s="12" t="n">
        <v>4.7</v>
      </c>
      <c r="I22" s="12" t="n">
        <v>8.5</v>
      </c>
      <c r="J22" s="12" t="n">
        <f aca="false">SUMIF('Desafio Prolog'!A$7:A$36,MC346A!A16,'Desafio Prolog'!K$7:K$36)</f>
        <v>9.9</v>
      </c>
      <c r="K22" s="12" t="n">
        <f aca="false">SUMIF('Desafio Haskell'!$A$7:$A$37,MC346A!$A16,'Desafio Haskell'!$K$7:$K$37)</f>
        <v>8.13333333333333</v>
      </c>
      <c r="L22" s="12" t="n">
        <f aca="false">SUMIF('Desafio Python'!$A$7:$A$38,MC346A!$A16,'Desafio Python'!$K$7:$K$38)</f>
        <v>0</v>
      </c>
      <c r="M22" s="12" t="n">
        <f aca="false">(2*G22+J22)/3</f>
        <v>7.63333333333333</v>
      </c>
      <c r="N22" s="14" t="n">
        <f aca="false">(2*H22+K22)/3</f>
        <v>5.84444444444444</v>
      </c>
      <c r="O22" s="14" t="n">
        <f aca="false">(2*I22+L22)/3</f>
        <v>5.66666666666667</v>
      </c>
      <c r="P22" s="14" t="n">
        <f aca="false">IF(AND(M22&gt;=4,N22&gt;=4,O22&gt;=4),M22/3+N22/3+O22/3,MIN(M22,N22,O22))</f>
        <v>6.38148148148148</v>
      </c>
      <c r="Q22" s="13"/>
      <c r="R22" s="14" t="n">
        <f aca="false">IF(AND(P22&gt;=5,ISBLANK(Q22)),P22,(P22+Q22)/2)</f>
        <v>6.38148148148148</v>
      </c>
      <c r="S22" s="11"/>
      <c r="T22" s="18" t="str">
        <f aca="false">C22</f>
        <v>Matheus Koezuka Sousa da Silva</v>
      </c>
    </row>
    <row r="23" customFormat="false" ht="12.8" hidden="false" customHeight="false" outlineLevel="0" collapsed="false">
      <c r="A23" s="9" t="n">
        <f aca="false">A22+1</f>
        <v>21</v>
      </c>
      <c r="B23" s="4" t="s">
        <v>66</v>
      </c>
      <c r="C23" s="18" t="s">
        <v>67</v>
      </c>
      <c r="D23" s="19" t="n">
        <v>34</v>
      </c>
      <c r="E23" s="4" t="s">
        <v>38</v>
      </c>
      <c r="F23" s="4"/>
      <c r="G23" s="12" t="n">
        <v>4.5</v>
      </c>
      <c r="H23" s="12"/>
      <c r="I23" s="12"/>
      <c r="J23" s="12" t="n">
        <f aca="false">SUMIF('Desafio Prolog'!A$7:A$36,MC346A!A17,'Desafio Prolog'!K$7:K$36)</f>
        <v>0</v>
      </c>
      <c r="K23" s="12" t="n">
        <f aca="false">SUMIF('Desafio Haskell'!$A$7:$A$37,MC346A!$A17,'Desafio Haskell'!$K$7:$K$37)</f>
        <v>0</v>
      </c>
      <c r="L23" s="12" t="n">
        <f aca="false">SUMIF('Desafio Python'!$A$7:$A$38,MC346A!$A17,'Desafio Python'!$K$7:$K$38)</f>
        <v>0</v>
      </c>
      <c r="M23" s="12" t="n">
        <f aca="false">(2*G23+J23)/3</f>
        <v>3</v>
      </c>
      <c r="N23" s="14" t="n">
        <f aca="false">(2*H23+K23)/3</f>
        <v>0</v>
      </c>
      <c r="O23" s="14" t="n">
        <f aca="false">(2*I23+L23)/3</f>
        <v>0</v>
      </c>
      <c r="P23" s="14" t="n">
        <f aca="false">IF(AND(M23&gt;=4,N23&gt;=4,O23&gt;=4),M23/3+N23/3+O23/3,MIN(M23,N23,O23))</f>
        <v>0</v>
      </c>
      <c r="Q23" s="13"/>
      <c r="R23" s="14" t="n">
        <f aca="false">IF(AND(P23&gt;=5,ISBLANK(Q23)),P23,(P23+Q23)/2)</f>
        <v>0</v>
      </c>
      <c r="S23" s="11"/>
      <c r="T23" s="18" t="str">
        <f aca="false">C23</f>
        <v>Matheus Yokoyama Figueiredo</v>
      </c>
    </row>
    <row r="24" customFormat="false" ht="12.8" hidden="false" customHeight="false" outlineLevel="0" collapsed="false">
      <c r="A24" s="9" t="n">
        <f aca="false">A23+1</f>
        <v>22</v>
      </c>
      <c r="B24" s="4" t="s">
        <v>68</v>
      </c>
      <c r="C24" s="18" t="s">
        <v>69</v>
      </c>
      <c r="D24" s="19" t="n">
        <v>34</v>
      </c>
      <c r="E24" s="4" t="s">
        <v>38</v>
      </c>
      <c r="F24" s="4"/>
      <c r="G24" s="12" t="n">
        <v>5.5</v>
      </c>
      <c r="H24" s="12" t="n">
        <v>7.3</v>
      </c>
      <c r="I24" s="12" t="n">
        <v>8.3</v>
      </c>
      <c r="J24" s="12" t="n">
        <f aca="false">SUMIF('Desafio Prolog'!A$7:A$36,MC346A!A18,'Desafio Prolog'!K$7:K$36)</f>
        <v>9.7</v>
      </c>
      <c r="K24" s="12" t="n">
        <f aca="false">SUMIF('Desafio Haskell'!$A$7:$A$37,MC346A!$A18,'Desafio Haskell'!$K$7:$K$37)</f>
        <v>3.68333333333333</v>
      </c>
      <c r="L24" s="12" t="n">
        <f aca="false">SUMIF('Desafio Python'!$A$7:$A$38,MC346A!$A18,'Desafio Python'!$K$7:$K$38)</f>
        <v>9.7</v>
      </c>
      <c r="M24" s="12" t="n">
        <f aca="false">(2*G24+J24)/3</f>
        <v>6.9</v>
      </c>
      <c r="N24" s="14" t="n">
        <f aca="false">(2*H24+K24)/3</f>
        <v>6.09444444444444</v>
      </c>
      <c r="O24" s="14" t="n">
        <f aca="false">(2*I24+L24)/3</f>
        <v>8.76666666666667</v>
      </c>
      <c r="P24" s="14" t="n">
        <f aca="false">IF(AND(M24&gt;=4,N24&gt;=4,O24&gt;=4),M24/3+N24/3+O24/3,MIN(M24,N24,O24))</f>
        <v>7.2537037037037</v>
      </c>
      <c r="Q24" s="13"/>
      <c r="R24" s="14" t="n">
        <f aca="false">IF(AND(P24&gt;=5,ISBLANK(Q24)),P24,(P24+Q24)/2)</f>
        <v>7.2537037037037</v>
      </c>
      <c r="S24" s="11"/>
      <c r="T24" s="18" t="str">
        <f aca="false">C24</f>
        <v>Renato Yoshio Soma</v>
      </c>
    </row>
    <row r="25" customFormat="false" ht="12.8" hidden="false" customHeight="false" outlineLevel="0" collapsed="false">
      <c r="A25" s="9" t="n">
        <f aca="false">A24+1</f>
        <v>23</v>
      </c>
      <c r="B25" s="4" t="s">
        <v>70</v>
      </c>
      <c r="C25" s="18" t="s">
        <v>71</v>
      </c>
      <c r="D25" s="19" t="n">
        <v>42</v>
      </c>
      <c r="E25" s="4" t="s">
        <v>38</v>
      </c>
      <c r="F25" s="4"/>
      <c r="G25" s="12" t="n">
        <v>1.5</v>
      </c>
      <c r="H25" s="12"/>
      <c r="I25" s="12"/>
      <c r="J25" s="12" t="n">
        <f aca="false">SUMIF('Desafio Prolog'!A$7:A$36,MC346A!A19,'Desafio Prolog'!K$7:K$36)</f>
        <v>0</v>
      </c>
      <c r="K25" s="12" t="n">
        <f aca="false">SUMIF('Desafio Haskell'!$A$7:$A$37,MC346A!$A19,'Desafio Haskell'!$K$7:$K$37)</f>
        <v>0</v>
      </c>
      <c r="L25" s="12" t="n">
        <f aca="false">SUMIF('Desafio Python'!$A$7:$A$38,MC346A!$A19,'Desafio Python'!$K$7:$K$38)</f>
        <v>0</v>
      </c>
      <c r="M25" s="12" t="n">
        <f aca="false">(2*G25+J25)/3</f>
        <v>1</v>
      </c>
      <c r="N25" s="14" t="n">
        <f aca="false">(2*H25+K25)/3</f>
        <v>0</v>
      </c>
      <c r="O25" s="14" t="n">
        <f aca="false">(2*I25+L25)/3</f>
        <v>0</v>
      </c>
      <c r="P25" s="14" t="n">
        <f aca="false">IF(AND(M25&gt;=4,N25&gt;=4,O25&gt;=4),M25/3+N25/3+O25/3,MIN(M25,N25,O25))</f>
        <v>0</v>
      </c>
      <c r="Q25" s="13"/>
      <c r="R25" s="14" t="n">
        <f aca="false">IF(AND(P25&gt;=5,ISBLANK(Q25)),P25,(P25+Q25)/2)</f>
        <v>0</v>
      </c>
      <c r="S25" s="11"/>
      <c r="T25" s="18" t="str">
        <f aca="false">C25</f>
        <v>Eric Inui</v>
      </c>
    </row>
    <row r="26" customFormat="false" ht="12.8" hidden="false" customHeight="false" outlineLevel="0" collapsed="false">
      <c r="A26" s="9" t="n">
        <f aca="false">A25+1</f>
        <v>24</v>
      </c>
      <c r="B26" s="4" t="s">
        <v>72</v>
      </c>
      <c r="C26" s="18" t="s">
        <v>73</v>
      </c>
      <c r="D26" s="19" t="n">
        <v>42</v>
      </c>
      <c r="E26" s="4" t="s">
        <v>38</v>
      </c>
      <c r="F26" s="4"/>
      <c r="G26" s="12" t="n">
        <v>7.2</v>
      </c>
      <c r="H26" s="12" t="n">
        <v>4.6</v>
      </c>
      <c r="I26" s="12" t="n">
        <v>8.4</v>
      </c>
      <c r="J26" s="12" t="n">
        <f aca="false">SUMIF('Desafio Prolog'!A$7:A$36,MC346A!A20,'Desafio Prolog'!K$7:K$36)</f>
        <v>0</v>
      </c>
      <c r="K26" s="12" t="n">
        <f aca="false">SUMIF('Desafio Haskell'!$A$7:$A$37,MC346A!$A20,'Desafio Haskell'!$K$7:$K$37)</f>
        <v>3.4312415123842</v>
      </c>
      <c r="L26" s="12" t="n">
        <f aca="false">SUMIF('Desafio Python'!$A$7:$A$38,MC346A!$A20,'Desafio Python'!$K$7:$K$38)</f>
        <v>8.45555555555556</v>
      </c>
      <c r="M26" s="12" t="n">
        <f aca="false">(2*G26+J26)/3</f>
        <v>4.8</v>
      </c>
      <c r="N26" s="14" t="n">
        <f aca="false">(2*H26+K26)/3</f>
        <v>4.2104138374614</v>
      </c>
      <c r="O26" s="14" t="n">
        <f aca="false">(2*I26+L26)/3</f>
        <v>8.41851851851852</v>
      </c>
      <c r="P26" s="14" t="n">
        <f aca="false">IF(AND(M26&gt;=4,N26&gt;=4,O26&gt;=4),M26/3+N26/3+O26/3,MIN(M26,N26,O26))</f>
        <v>5.80964411865997</v>
      </c>
      <c r="Q26" s="13"/>
      <c r="R26" s="14" t="n">
        <f aca="false">IF(AND(P26&gt;=5,ISBLANK(Q26)),P26,(P26+Q26)/2)</f>
        <v>5.80964411865997</v>
      </c>
      <c r="S26" s="11"/>
      <c r="T26" s="18" t="str">
        <f aca="false">C26</f>
        <v>Guilherme Sbrolini Mazzariol</v>
      </c>
    </row>
    <row r="27" customFormat="false" ht="12.8" hidden="false" customHeight="false" outlineLevel="0" collapsed="false">
      <c r="A27" s="9" t="n">
        <f aca="false">A26+1</f>
        <v>25</v>
      </c>
      <c r="B27" s="4" t="s">
        <v>74</v>
      </c>
      <c r="C27" s="18" t="s">
        <v>75</v>
      </c>
      <c r="D27" s="19" t="n">
        <v>42</v>
      </c>
      <c r="E27" s="4" t="s">
        <v>38</v>
      </c>
      <c r="F27" s="4"/>
      <c r="G27" s="12" t="n">
        <v>10</v>
      </c>
      <c r="H27" s="12" t="n">
        <v>8</v>
      </c>
      <c r="I27" s="12" t="n">
        <v>10</v>
      </c>
      <c r="J27" s="12" t="n">
        <f aca="false">SUMIF('Desafio Prolog'!A$7:A$36,MC346A!A21,'Desafio Prolog'!K$7:K$36)</f>
        <v>9.4</v>
      </c>
      <c r="K27" s="12" t="n">
        <f aca="false">SUMIF('Desafio Haskell'!$A$7:$A$37,MC346A!$A21,'Desafio Haskell'!$K$7:$K$37)</f>
        <v>6.76666666666667</v>
      </c>
      <c r="L27" s="12" t="n">
        <f aca="false">SUMIF('Desafio Python'!$A$7:$A$38,MC346A!$A21,'Desafio Python'!$K$7:$K$38)</f>
        <v>9.8</v>
      </c>
      <c r="M27" s="12" t="n">
        <f aca="false">(2*G27+J27)/3</f>
        <v>9.8</v>
      </c>
      <c r="N27" s="14" t="n">
        <f aca="false">(2*H27+K27)/3</f>
        <v>7.58888888888889</v>
      </c>
      <c r="O27" s="14" t="n">
        <f aca="false">(2*I27+L27)/3</f>
        <v>9.93333333333333</v>
      </c>
      <c r="P27" s="14" t="n">
        <f aca="false">IF(AND(M27&gt;=4,N27&gt;=4,O27&gt;=4),M27/3+N27/3+O27/3,MIN(M27,N27,O27))</f>
        <v>9.10740740740741</v>
      </c>
      <c r="Q27" s="13"/>
      <c r="R27" s="14" t="n">
        <f aca="false">IF(AND(P27&gt;=5,ISBLANK(Q27)),P27,(P27+Q27)/2)</f>
        <v>9.10740740740741</v>
      </c>
      <c r="S27" s="11"/>
      <c r="T27" s="18" t="str">
        <f aca="false">C27</f>
        <v>Helder Lima da Rocha</v>
      </c>
    </row>
    <row r="28" customFormat="false" ht="12.8" hidden="false" customHeight="false" outlineLevel="0" collapsed="false">
      <c r="A28" s="9" t="n">
        <f aca="false">A27+1</f>
        <v>26</v>
      </c>
      <c r="B28" s="4" t="s">
        <v>76</v>
      </c>
      <c r="C28" s="18" t="s">
        <v>77</v>
      </c>
      <c r="D28" s="19" t="n">
        <v>34</v>
      </c>
      <c r="E28" s="4" t="s">
        <v>38</v>
      </c>
      <c r="F28" s="4"/>
      <c r="G28" s="12" t="n">
        <v>7.1</v>
      </c>
      <c r="H28" s="12" t="n">
        <v>6.5</v>
      </c>
      <c r="I28" s="12" t="n">
        <v>8.2</v>
      </c>
      <c r="J28" s="12" t="n">
        <f aca="false">SUMIF('Desafio Prolog'!A$7:A$36,MC346A!A22,'Desafio Prolog'!K$7:K$36)</f>
        <v>9.8</v>
      </c>
      <c r="K28" s="12" t="n">
        <f aca="false">SUMIF('Desafio Haskell'!$A$7:$A$37,MC346A!$A22,'Desafio Haskell'!$K$7:$K$37)</f>
        <v>8.63333333333333</v>
      </c>
      <c r="L28" s="12" t="n">
        <f aca="false">SUMIF('Desafio Python'!$A$7:$A$38,MC346A!$A22,'Desafio Python'!$K$7:$K$38)</f>
        <v>9.8</v>
      </c>
      <c r="M28" s="12" t="n">
        <f aca="false">(2*G28+J28)/3</f>
        <v>8</v>
      </c>
      <c r="N28" s="14" t="n">
        <f aca="false">(2*H28+K28)/3</f>
        <v>7.21111111111111</v>
      </c>
      <c r="O28" s="14" t="n">
        <f aca="false">(2*I28+L28)/3</f>
        <v>8.73333333333333</v>
      </c>
      <c r="P28" s="14" t="n">
        <f aca="false">IF(AND(M28&gt;=4,N28&gt;=4,O28&gt;=4),M28/3+N28/3+O28/3,MIN(M28,N28,O28))</f>
        <v>7.98148148148148</v>
      </c>
      <c r="Q28" s="13"/>
      <c r="R28" s="14" t="n">
        <f aca="false">IF(AND(P28&gt;=5,ISBLANK(Q28)),P28,(P28+Q28)/2)</f>
        <v>7.98148148148148</v>
      </c>
      <c r="S28" s="11"/>
      <c r="T28" s="18" t="str">
        <f aca="false">C28</f>
        <v>Leo Yuuki Omori Omi</v>
      </c>
    </row>
    <row r="29" customFormat="false" ht="12.8" hidden="false" customHeight="false" outlineLevel="0" collapsed="false">
      <c r="A29" s="9" t="n">
        <f aca="false">A28+1</f>
        <v>27</v>
      </c>
      <c r="B29" s="4" t="s">
        <v>78</v>
      </c>
      <c r="C29" s="18" t="s">
        <v>79</v>
      </c>
      <c r="D29" s="19" t="n">
        <v>34</v>
      </c>
      <c r="E29" s="4" t="s">
        <v>38</v>
      </c>
      <c r="F29" s="4"/>
      <c r="G29" s="12" t="n">
        <v>8.4</v>
      </c>
      <c r="H29" s="12" t="n">
        <v>8.3</v>
      </c>
      <c r="I29" s="12" t="n">
        <v>9.4</v>
      </c>
      <c r="J29" s="12" t="n">
        <f aca="false">SUMIF('Desafio Prolog'!A$7:A$36,MC346A!A23,'Desafio Prolog'!K$7:K$36)</f>
        <v>9.9</v>
      </c>
      <c r="K29" s="12" t="n">
        <f aca="false">SUMIF('Desafio Haskell'!$A$7:$A$37,MC346A!$A23,'Desafio Haskell'!$K$7:$K$37)</f>
        <v>9.9</v>
      </c>
      <c r="L29" s="12" t="n">
        <f aca="false">SUMIF('Desafio Python'!$A$7:$A$38,MC346A!$A23,'Desafio Python'!$K$7:$K$38)</f>
        <v>9.9</v>
      </c>
      <c r="M29" s="12" t="n">
        <f aca="false">(2*G29+J29)/3</f>
        <v>8.9</v>
      </c>
      <c r="N29" s="14" t="n">
        <f aca="false">(2*H29+K29)/3</f>
        <v>8.83333333333333</v>
      </c>
      <c r="O29" s="14" t="n">
        <f aca="false">(2*I29+L29)/3</f>
        <v>9.56666666666667</v>
      </c>
      <c r="P29" s="14" t="n">
        <f aca="false">IF(AND(M29&gt;=4,N29&gt;=4,O29&gt;=4),M29/3+N29/3+O29/3,MIN(M29,N29,O29))</f>
        <v>9.1</v>
      </c>
      <c r="Q29" s="13"/>
      <c r="R29" s="14" t="n">
        <f aca="false">IF(AND(P29&gt;=5,ISBLANK(Q29)),P29,(P29+Q29)/2)</f>
        <v>9.1</v>
      </c>
      <c r="S29" s="11"/>
      <c r="T29" s="18" t="str">
        <f aca="false">C29</f>
        <v>João Pedro Ramos Lopes</v>
      </c>
    </row>
    <row r="30" customFormat="false" ht="12.8" hidden="false" customHeight="false" outlineLevel="0" collapsed="false">
      <c r="A30" s="9" t="n">
        <f aca="false">A29+1</f>
        <v>28</v>
      </c>
      <c r="B30" s="4" t="s">
        <v>80</v>
      </c>
      <c r="C30" s="18" t="s">
        <v>81</v>
      </c>
      <c r="D30" s="19" t="n">
        <v>34</v>
      </c>
      <c r="E30" s="4" t="s">
        <v>38</v>
      </c>
      <c r="F30" s="4"/>
      <c r="G30" s="12" t="n">
        <v>7.7</v>
      </c>
      <c r="H30" s="12" t="n">
        <v>7.8</v>
      </c>
      <c r="I30" s="12" t="n">
        <v>10</v>
      </c>
      <c r="J30" s="12" t="n">
        <f aca="false">SUMIF('Desafio Prolog'!A$7:A$36,MC346A!A24,'Desafio Prolog'!K$7:K$36)</f>
        <v>7.40322580645161</v>
      </c>
      <c r="K30" s="12" t="n">
        <f aca="false">SUMIF('Desafio Haskell'!$A$7:$A$37,MC346A!$A24,'Desafio Haskell'!$K$7:$K$37)</f>
        <v>8.43333333333333</v>
      </c>
      <c r="L30" s="12" t="n">
        <f aca="false">SUMIF('Desafio Python'!$A$7:$A$38,MC346A!$A24,'Desafio Python'!$K$7:$K$38)</f>
        <v>7.98888888888889</v>
      </c>
      <c r="M30" s="12" t="n">
        <f aca="false">(2*G30+J30)/3</f>
        <v>7.60107526881721</v>
      </c>
      <c r="N30" s="14" t="n">
        <f aca="false">(2*H30+K30)/3</f>
        <v>8.01111111111111</v>
      </c>
      <c r="O30" s="14" t="n">
        <f aca="false">(2*I30+L30)/3</f>
        <v>9.32962962962963</v>
      </c>
      <c r="P30" s="14" t="n">
        <f aca="false">IF(AND(M30&gt;=4,N30&gt;=4,O30&gt;=4),M30/3+N30/3+O30/3,MIN(M30,N30,O30))</f>
        <v>8.31393866985265</v>
      </c>
      <c r="Q30" s="13"/>
      <c r="R30" s="14" t="n">
        <f aca="false">IF(AND(P30&gt;=5,ISBLANK(Q30)),P30,(P30+Q30)/2)</f>
        <v>8.31393866985265</v>
      </c>
      <c r="S30" s="11"/>
      <c r="T30" s="18" t="str">
        <f aca="false">C30</f>
        <v>Allana de Macedo Idalgo</v>
      </c>
    </row>
    <row r="31" customFormat="false" ht="12.8" hidden="false" customHeight="false" outlineLevel="0" collapsed="false">
      <c r="A31" s="9" t="n">
        <f aca="false">A30+1</f>
        <v>29</v>
      </c>
      <c r="B31" s="4" t="s">
        <v>82</v>
      </c>
      <c r="C31" s="18" t="s">
        <v>83</v>
      </c>
      <c r="D31" s="19" t="n">
        <v>34</v>
      </c>
      <c r="E31" s="4" t="s">
        <v>38</v>
      </c>
      <c r="F31" s="4"/>
      <c r="G31" s="12" t="n">
        <v>5.2</v>
      </c>
      <c r="H31" s="12" t="n">
        <v>7.2</v>
      </c>
      <c r="I31" s="12" t="n">
        <v>8.6</v>
      </c>
      <c r="J31" s="12" t="n">
        <f aca="false">SUMIF('Desafio Prolog'!A$7:A$36,MC346A!A25,'Desafio Prolog'!K$7:K$36)</f>
        <v>9.9</v>
      </c>
      <c r="K31" s="12" t="n">
        <f aca="false">SUMIF('Desafio Haskell'!$A$7:$A$37,MC346A!$A25,'Desafio Haskell'!$K$7:$K$37)</f>
        <v>0</v>
      </c>
      <c r="L31" s="12" t="n">
        <f aca="false">SUMIF('Desafio Python'!$A$7:$A$38,MC346A!$A25,'Desafio Python'!$K$7:$K$38)</f>
        <v>7.71881195995981</v>
      </c>
      <c r="M31" s="12" t="n">
        <f aca="false">(2*G31+J31)/3</f>
        <v>6.76666666666667</v>
      </c>
      <c r="N31" s="14" t="n">
        <f aca="false">(2*H31+K31)/3</f>
        <v>4.8</v>
      </c>
      <c r="O31" s="14" t="n">
        <f aca="false">(2*I31+L31)/3</f>
        <v>8.30627065331994</v>
      </c>
      <c r="P31" s="14" t="n">
        <f aca="false">IF(AND(M31&gt;=4,N31&gt;=4,O31&gt;=4),M31/3+N31/3+O31/3,MIN(M31,N31,O31))</f>
        <v>6.62431243999554</v>
      </c>
      <c r="Q31" s="13"/>
      <c r="R31" s="14" t="n">
        <f aca="false">IF(AND(P31&gt;=5,ISBLANK(Q31)),P31,(P31+Q31)/2)</f>
        <v>6.62431243999554</v>
      </c>
      <c r="S31" s="11"/>
      <c r="T31" s="18" t="str">
        <f aca="false">C31</f>
        <v>Bleno Humberto Claus</v>
      </c>
    </row>
    <row r="32" customFormat="false" ht="12.8" hidden="false" customHeight="false" outlineLevel="0" collapsed="false">
      <c r="A32" s="9" t="n">
        <f aca="false">A31+1</f>
        <v>30</v>
      </c>
      <c r="B32" s="4" t="s">
        <v>84</v>
      </c>
      <c r="C32" s="18" t="s">
        <v>85</v>
      </c>
      <c r="D32" s="19" t="n">
        <v>34</v>
      </c>
      <c r="E32" s="4" t="s">
        <v>38</v>
      </c>
      <c r="F32" s="4"/>
      <c r="G32" s="12" t="n">
        <v>6.6</v>
      </c>
      <c r="H32" s="12" t="n">
        <v>4.8</v>
      </c>
      <c r="I32" s="12" t="n">
        <v>9.5</v>
      </c>
      <c r="J32" s="12" t="n">
        <f aca="false">SUMIF('Desafio Prolog'!A$7:A$36,MC346A!A26,'Desafio Prolog'!K$7:K$36)</f>
        <v>9.8</v>
      </c>
      <c r="K32" s="12" t="n">
        <f aca="false">SUMIF('Desafio Haskell'!$A$7:$A$37,MC346A!$A26,'Desafio Haskell'!$K$7:$K$37)</f>
        <v>8.43333333333333</v>
      </c>
      <c r="L32" s="12" t="n">
        <f aca="false">SUMIF('Desafio Python'!$A$7:$A$38,MC346A!$A26,'Desafio Python'!$K$7:$K$38)</f>
        <v>4.9</v>
      </c>
      <c r="M32" s="12" t="n">
        <f aca="false">(2*G32+J32)/3</f>
        <v>7.66666666666667</v>
      </c>
      <c r="N32" s="14" t="n">
        <f aca="false">(2*H32+K32)/3</f>
        <v>6.01111111111111</v>
      </c>
      <c r="O32" s="14" t="n">
        <f aca="false">(2*I32+L32)/3</f>
        <v>7.96666666666667</v>
      </c>
      <c r="P32" s="14" t="n">
        <f aca="false">IF(AND(M32&gt;=4,N32&gt;=4,O32&gt;=4),M32/3+N32/3+O32/3,MIN(M32,N32,O32))</f>
        <v>7.21481481481482</v>
      </c>
      <c r="Q32" s="13"/>
      <c r="R32" s="14" t="n">
        <f aca="false">IF(AND(P32&gt;=5,ISBLANK(Q32)),P32,(P32+Q32)/2)</f>
        <v>7.21481481481482</v>
      </c>
      <c r="S32" s="11"/>
      <c r="T32" s="18" t="str">
        <f aca="false">C32</f>
        <v>Bruno Takeshi Hori</v>
      </c>
    </row>
    <row r="33" customFormat="false" ht="12.8" hidden="false" customHeight="false" outlineLevel="0" collapsed="false">
      <c r="A33" s="9" t="n">
        <f aca="false">A32+1</f>
        <v>31</v>
      </c>
      <c r="B33" s="4" t="s">
        <v>86</v>
      </c>
      <c r="C33" s="18" t="s">
        <v>87</v>
      </c>
      <c r="D33" s="19" t="n">
        <v>34</v>
      </c>
      <c r="E33" s="4" t="s">
        <v>38</v>
      </c>
      <c r="F33" s="4"/>
      <c r="G33" s="12" t="n">
        <v>9.3</v>
      </c>
      <c r="H33" s="12" t="n">
        <v>3.6</v>
      </c>
      <c r="I33" s="12" t="n">
        <v>6.5</v>
      </c>
      <c r="J33" s="12" t="n">
        <f aca="false">SUMIF('Desafio Prolog'!A$7:A$36,MC346A!A27,'Desafio Prolog'!K$7:K$36)</f>
        <v>9.7</v>
      </c>
      <c r="K33" s="12" t="n">
        <f aca="false">SUMIF('Desafio Haskell'!$A$7:$A$37,MC346A!$A27,'Desafio Haskell'!$K$7:$K$37)</f>
        <v>8.23333333333333</v>
      </c>
      <c r="L33" s="12" t="n">
        <f aca="false">SUMIF('Desafio Python'!$A$7:$A$38,MC346A!$A27,'Desafio Python'!$K$7:$K$38)</f>
        <v>9</v>
      </c>
      <c r="M33" s="12" t="n">
        <f aca="false">(2*G33+J33)/3</f>
        <v>9.43333333333334</v>
      </c>
      <c r="N33" s="14" t="n">
        <f aca="false">(2*H33+K33)/3</f>
        <v>5.14444444444444</v>
      </c>
      <c r="O33" s="14" t="n">
        <f aca="false">(2*I33+L33)/3</f>
        <v>7.33333333333333</v>
      </c>
      <c r="P33" s="14" t="n">
        <f aca="false">IF(AND(M33&gt;=4,N33&gt;=4,O33&gt;=4),M33/3+N33/3+O33/3,MIN(M33,N33,O33))</f>
        <v>7.30370370370371</v>
      </c>
      <c r="Q33" s="13"/>
      <c r="R33" s="14" t="n">
        <f aca="false">IF(AND(P33&gt;=5,ISBLANK(Q33)),P33,(P33+Q33)/2)</f>
        <v>7.30370370370371</v>
      </c>
      <c r="S33" s="11"/>
      <c r="T33" s="18" t="str">
        <f aca="false">C33</f>
        <v>Caío Vinícius Piologo Véras Fernandes</v>
      </c>
    </row>
    <row r="34" customFormat="false" ht="12.8" hidden="false" customHeight="false" outlineLevel="0" collapsed="false">
      <c r="A34" s="9" t="n">
        <f aca="false">A33+1</f>
        <v>32</v>
      </c>
      <c r="B34" s="4" t="s">
        <v>88</v>
      </c>
      <c r="C34" s="18" t="s">
        <v>89</v>
      </c>
      <c r="D34" s="19" t="n">
        <v>42</v>
      </c>
      <c r="E34" s="4" t="s">
        <v>38</v>
      </c>
      <c r="F34" s="4"/>
      <c r="G34" s="12" t="n">
        <v>5</v>
      </c>
      <c r="H34" s="12" t="n">
        <v>2.4</v>
      </c>
      <c r="I34" s="12" t="n">
        <v>4.5</v>
      </c>
      <c r="J34" s="12" t="n">
        <f aca="false">SUMIF('Desafio Prolog'!A$7:A$36,MC346A!A28,'Desafio Prolog'!K$7:K$36)</f>
        <v>4.27408378146438</v>
      </c>
      <c r="K34" s="12" t="n">
        <f aca="false">SUMIF('Desafio Haskell'!$A$7:$A$37,MC346A!$A28,'Desafio Haskell'!$K$7:$K$37)</f>
        <v>0</v>
      </c>
      <c r="L34" s="12" t="n">
        <f aca="false">SUMIF('Desafio Python'!$A$7:$A$38,MC346A!$A28,'Desafio Python'!$K$7:$K$38)</f>
        <v>0</v>
      </c>
      <c r="M34" s="12" t="n">
        <f aca="false">(2*G34+J34)/3</f>
        <v>4.75802792715479</v>
      </c>
      <c r="N34" s="14" t="n">
        <f aca="false">(2*H34+K34)/3</f>
        <v>1.6</v>
      </c>
      <c r="O34" s="14" t="n">
        <f aca="false">(2*I34+L34)/3</f>
        <v>3</v>
      </c>
      <c r="P34" s="14" t="n">
        <f aca="false">IF(AND(M34&gt;=4,N34&gt;=4,O34&gt;=4),M34/3+N34/3+O34/3,MIN(M34,N34,O34))</f>
        <v>1.6</v>
      </c>
      <c r="Q34" s="13"/>
      <c r="R34" s="14" t="n">
        <v>0</v>
      </c>
      <c r="S34" s="11" t="s">
        <v>47</v>
      </c>
      <c r="T34" s="18" t="str">
        <f aca="false">C34</f>
        <v>Celso Mizerani Júnior</v>
      </c>
    </row>
    <row r="35" customFormat="false" ht="12.8" hidden="false" customHeight="false" outlineLevel="0" collapsed="false">
      <c r="A35" s="9" t="n">
        <f aca="false">A34+1</f>
        <v>33</v>
      </c>
      <c r="B35" s="4" t="s">
        <v>90</v>
      </c>
      <c r="C35" s="18" t="s">
        <v>91</v>
      </c>
      <c r="D35" s="19" t="n">
        <v>34</v>
      </c>
      <c r="E35" s="4" t="s">
        <v>38</v>
      </c>
      <c r="F35" s="4"/>
      <c r="G35" s="12" t="n">
        <v>7</v>
      </c>
      <c r="H35" s="12" t="n">
        <v>8.8</v>
      </c>
      <c r="I35" s="12" t="n">
        <v>8.7</v>
      </c>
      <c r="J35" s="12" t="n">
        <f aca="false">SUMIF('Desafio Prolog'!A$7:A$36,MC346A!A29,'Desafio Prolog'!K$7:K$36)</f>
        <v>8.58387096774194</v>
      </c>
      <c r="K35" s="12" t="n">
        <f aca="false">SUMIF('Desafio Haskell'!$A$7:$A$37,MC346A!$A29,'Desafio Haskell'!$K$7:$K$37)</f>
        <v>0</v>
      </c>
      <c r="L35" s="12" t="n">
        <f aca="false">SUMIF('Desafio Python'!$A$7:$A$38,MC346A!$A29,'Desafio Python'!$K$7:$K$38)</f>
        <v>9.3</v>
      </c>
      <c r="M35" s="12" t="n">
        <f aca="false">(2*G35+J35)/3</f>
        <v>7.52795698924731</v>
      </c>
      <c r="N35" s="14" t="n">
        <f aca="false">(2*H35+K35)/3</f>
        <v>5.86666666666667</v>
      </c>
      <c r="O35" s="14" t="n">
        <f aca="false">(2*I35+L35)/3</f>
        <v>8.9</v>
      </c>
      <c r="P35" s="14" t="n">
        <f aca="false">IF(AND(M35&gt;=4,N35&gt;=4,O35&gt;=4),M35/3+N35/3+O35/3,MIN(M35,N35,O35))</f>
        <v>7.43154121863799</v>
      </c>
      <c r="Q35" s="13"/>
      <c r="R35" s="14" t="n">
        <f aca="false">IF(AND(P35&gt;=5,ISBLANK(Q35)),P35,(P35+Q35)/2)</f>
        <v>7.43154121863799</v>
      </c>
      <c r="S35" s="11"/>
      <c r="T35" s="18" t="str">
        <f aca="false">C35</f>
        <v>Daniel Ricci</v>
      </c>
    </row>
    <row r="36" customFormat="false" ht="12.8" hidden="false" customHeight="false" outlineLevel="0" collapsed="false">
      <c r="A36" s="9" t="n">
        <f aca="false">A35+1</f>
        <v>34</v>
      </c>
      <c r="B36" s="4" t="s">
        <v>92</v>
      </c>
      <c r="C36" s="18" t="s">
        <v>93</v>
      </c>
      <c r="D36" s="19" t="n">
        <v>34</v>
      </c>
      <c r="E36" s="4" t="s">
        <v>38</v>
      </c>
      <c r="F36" s="4"/>
      <c r="G36" s="12" t="n">
        <v>8.8</v>
      </c>
      <c r="H36" s="12" t="n">
        <v>8</v>
      </c>
      <c r="I36" s="12" t="n">
        <v>10</v>
      </c>
      <c r="J36" s="12" t="n">
        <f aca="false">SUMIF('Desafio Prolog'!A$7:A$36,MC346A!A30,'Desafio Prolog'!K$7:K$36)</f>
        <v>10</v>
      </c>
      <c r="K36" s="12" t="n">
        <f aca="false">SUMIF('Desafio Haskell'!$A$7:$A$37,MC346A!$A30,'Desafio Haskell'!$K$7:$K$37)</f>
        <v>8.63333333333333</v>
      </c>
      <c r="L36" s="12" t="n">
        <f aca="false">SUMIF('Desafio Python'!$A$7:$A$38,MC346A!$A30,'Desafio Python'!$K$7:$K$38)</f>
        <v>0</v>
      </c>
      <c r="M36" s="12" t="n">
        <f aca="false">(2*G36+J36)/3</f>
        <v>9.2</v>
      </c>
      <c r="N36" s="14" t="n">
        <f aca="false">(2*H36+K36)/3</f>
        <v>8.21111111111111</v>
      </c>
      <c r="O36" s="14" t="n">
        <f aca="false">(2*I36+L36)/3</f>
        <v>6.66666666666667</v>
      </c>
      <c r="P36" s="14" t="n">
        <f aca="false">IF(AND(M36&gt;=4,N36&gt;=4,O36&gt;=4),M36/3+N36/3+O36/3,MIN(M36,N36,O36))</f>
        <v>8.02592592592593</v>
      </c>
      <c r="Q36" s="13"/>
      <c r="R36" s="14" t="n">
        <f aca="false">IF(AND(P36&gt;=5,ISBLANK(Q36)),P36,(P36+Q36)/2)</f>
        <v>8.02592592592593</v>
      </c>
      <c r="S36" s="11"/>
      <c r="T36" s="18" t="str">
        <f aca="false">C36</f>
        <v>Felipe de Oliveira Emos</v>
      </c>
    </row>
    <row r="37" customFormat="false" ht="12.8" hidden="false" customHeight="false" outlineLevel="0" collapsed="false">
      <c r="A37" s="9" t="n">
        <f aca="false">A36+1</f>
        <v>35</v>
      </c>
      <c r="B37" s="4" t="s">
        <v>94</v>
      </c>
      <c r="C37" s="18" t="s">
        <v>95</v>
      </c>
      <c r="D37" s="19" t="n">
        <v>34</v>
      </c>
      <c r="E37" s="4" t="s">
        <v>38</v>
      </c>
      <c r="F37" s="4"/>
      <c r="G37" s="12" t="n">
        <v>2.8</v>
      </c>
      <c r="H37" s="12"/>
      <c r="I37" s="12"/>
      <c r="J37" s="12" t="n">
        <f aca="false">SUMIF('Desafio Prolog'!A$7:A$36,MC346A!A31,'Desafio Prolog'!K$7:K$36)</f>
        <v>0</v>
      </c>
      <c r="K37" s="12" t="n">
        <f aca="false">SUMIF('Desafio Haskell'!$A$7:$A$37,MC346A!$A31,'Desafio Haskell'!$K$7:$K$37)</f>
        <v>0</v>
      </c>
      <c r="L37" s="12" t="n">
        <f aca="false">SUMIF('Desafio Python'!$A$7:$A$38,MC346A!$A31,'Desafio Python'!$K$7:$K$38)</f>
        <v>0</v>
      </c>
      <c r="M37" s="12" t="n">
        <f aca="false">(2*G37+J37)/3</f>
        <v>1.86666666666667</v>
      </c>
      <c r="N37" s="14" t="n">
        <f aca="false">(2*H37+K37)/3</f>
        <v>0</v>
      </c>
      <c r="O37" s="14" t="n">
        <f aca="false">(2*I37+L37)/3</f>
        <v>0</v>
      </c>
      <c r="P37" s="14" t="n">
        <f aca="false">IF(AND(M37&gt;=4,N37&gt;=4,O37&gt;=4),M37/3+N37/3+O37/3,MIN(M37,N37,O37))</f>
        <v>0</v>
      </c>
      <c r="Q37" s="13"/>
      <c r="R37" s="14" t="n">
        <f aca="false">IF(AND(P37&gt;=5,ISBLANK(Q37)),P37,(P37+Q37)/2)</f>
        <v>0</v>
      </c>
      <c r="S37" s="11"/>
      <c r="T37" s="18" t="str">
        <f aca="false">C37</f>
        <v>Gustavo de Pinho Pereira</v>
      </c>
    </row>
    <row r="38" customFormat="false" ht="12.8" hidden="false" customHeight="false" outlineLevel="0" collapsed="false">
      <c r="A38" s="9" t="n">
        <f aca="false">A37+1</f>
        <v>36</v>
      </c>
      <c r="B38" s="4" t="s">
        <v>96</v>
      </c>
      <c r="C38" s="18" t="s">
        <v>97</v>
      </c>
      <c r="D38" s="19" t="n">
        <v>42</v>
      </c>
      <c r="E38" s="4" t="s">
        <v>38</v>
      </c>
      <c r="F38" s="4"/>
      <c r="G38" s="12" t="n">
        <v>6.7</v>
      </c>
      <c r="H38" s="12"/>
      <c r="I38" s="12"/>
      <c r="J38" s="12" t="n">
        <f aca="false">SUMIF('Desafio Prolog'!A$7:A$36,MC346A!A32,'Desafio Prolog'!K$7:K$36)</f>
        <v>0</v>
      </c>
      <c r="K38" s="12" t="n">
        <f aca="false">SUMIF('Desafio Haskell'!$A$7:$A$37,MC346A!$A32,'Desafio Haskell'!$K$7:$K$37)</f>
        <v>0</v>
      </c>
      <c r="L38" s="12" t="n">
        <f aca="false">SUMIF('Desafio Python'!$A$7:$A$38,MC346A!$A32,'Desafio Python'!$K$7:$K$38)</f>
        <v>0</v>
      </c>
      <c r="M38" s="12" t="n">
        <f aca="false">(2*G38+J38)/3</f>
        <v>4.46666666666667</v>
      </c>
      <c r="N38" s="14" t="n">
        <f aca="false">(2*H38+K38)/3</f>
        <v>0</v>
      </c>
      <c r="O38" s="14" t="n">
        <f aca="false">(2*I38+L38)/3</f>
        <v>0</v>
      </c>
      <c r="P38" s="14" t="n">
        <f aca="false">IF(AND(M38&gt;=4,N38&gt;=4,O38&gt;=4),M38/3+N38/3+O38/3,MIN(M38,N38,O38))</f>
        <v>0</v>
      </c>
      <c r="Q38" s="13"/>
      <c r="R38" s="14" t="n">
        <f aca="false">IF(AND(P38&gt;=5,ISBLANK(Q38)),P38,(P38+Q38)/2)</f>
        <v>0</v>
      </c>
      <c r="S38" s="11" t="s">
        <v>47</v>
      </c>
      <c r="T38" s="18" t="str">
        <f aca="false">C38</f>
        <v>Julio Barros de Paula</v>
      </c>
    </row>
    <row r="39" customFormat="false" ht="12.8" hidden="false" customHeight="false" outlineLevel="0" collapsed="false">
      <c r="A39" s="9" t="n">
        <f aca="false">A38+1</f>
        <v>37</v>
      </c>
      <c r="B39" s="4" t="s">
        <v>98</v>
      </c>
      <c r="C39" s="18" t="s">
        <v>99</v>
      </c>
      <c r="D39" s="19" t="n">
        <v>34</v>
      </c>
      <c r="E39" s="4" t="s">
        <v>38</v>
      </c>
      <c r="F39" s="4"/>
      <c r="G39" s="12" t="n">
        <v>7.4</v>
      </c>
      <c r="H39" s="12" t="n">
        <v>8.5</v>
      </c>
      <c r="I39" s="12" t="n">
        <v>10</v>
      </c>
      <c r="J39" s="12" t="n">
        <f aca="false">SUMIF('Desafio Prolog'!A$7:A$36,MC346A!A33,'Desafio Prolog'!K$7:K$36)</f>
        <v>10</v>
      </c>
      <c r="K39" s="12" t="n">
        <f aca="false">SUMIF('Desafio Haskell'!$A$7:$A$37,MC346A!$A33,'Desafio Haskell'!$K$7:$K$37)</f>
        <v>9.9</v>
      </c>
      <c r="L39" s="12" t="n">
        <f aca="false">SUMIF('Desafio Python'!$A$7:$A$38,MC346A!$A33,'Desafio Python'!$K$7:$K$38)</f>
        <v>9.5</v>
      </c>
      <c r="M39" s="12" t="n">
        <f aca="false">(2*G39+J39)/3</f>
        <v>8.26666666666667</v>
      </c>
      <c r="N39" s="14" t="n">
        <f aca="false">(2*H39+K39)/3</f>
        <v>8.96666666666667</v>
      </c>
      <c r="O39" s="14" t="n">
        <f aca="false">(2*I39+L39)/3</f>
        <v>9.83333333333333</v>
      </c>
      <c r="P39" s="14" t="n">
        <f aca="false">IF(AND(M39&gt;=4,N39&gt;=4,O39&gt;=4),M39/3+N39/3+O39/3,MIN(M39,N39,O39))</f>
        <v>9.02222222222223</v>
      </c>
      <c r="Q39" s="13"/>
      <c r="R39" s="14" t="n">
        <f aca="false">IF(AND(P39&gt;=5,ISBLANK(Q39)),P39,(P39+Q39)/2)</f>
        <v>9.02222222222223</v>
      </c>
      <c r="S39" s="11"/>
      <c r="T39" s="18" t="str">
        <f aca="false">C39</f>
        <v>Klaus Rollmann</v>
      </c>
    </row>
    <row r="40" customFormat="false" ht="12.8" hidden="false" customHeight="false" outlineLevel="0" collapsed="false">
      <c r="A40" s="9" t="n">
        <f aca="false">A39+1</f>
        <v>38</v>
      </c>
      <c r="B40" s="4" t="s">
        <v>100</v>
      </c>
      <c r="C40" s="18" t="s">
        <v>101</v>
      </c>
      <c r="D40" s="19" t="n">
        <v>34</v>
      </c>
      <c r="E40" s="4" t="s">
        <v>38</v>
      </c>
      <c r="F40" s="4"/>
      <c r="G40" s="12" t="n">
        <v>6.5</v>
      </c>
      <c r="H40" s="12" t="n">
        <v>5.9</v>
      </c>
      <c r="I40" s="12" t="n">
        <v>10</v>
      </c>
      <c r="J40" s="12" t="n">
        <f aca="false">SUMIF('Desafio Prolog'!A$7:A$36,MC346A!A34,'Desafio Prolog'!K$7:K$36)</f>
        <v>8.22543333340596</v>
      </c>
      <c r="K40" s="12" t="n">
        <f aca="false">SUMIF('Desafio Haskell'!$A$7:$A$37,MC346A!$A34,'Desafio Haskell'!$K$7:$K$37)</f>
        <v>0.75166496917489</v>
      </c>
      <c r="L40" s="12" t="n">
        <f aca="false">SUMIF('Desafio Python'!$A$7:$A$38,MC346A!$A34,'Desafio Python'!$K$7:$K$38)</f>
        <v>0</v>
      </c>
      <c r="M40" s="12" t="n">
        <f aca="false">(2*G40+J40)/3</f>
        <v>7.07514444446865</v>
      </c>
      <c r="N40" s="14" t="n">
        <f aca="false">(2*H40+K40)/3</f>
        <v>4.1838883230583</v>
      </c>
      <c r="O40" s="14" t="n">
        <f aca="false">(2*I40+L40)/3</f>
        <v>6.66666666666667</v>
      </c>
      <c r="P40" s="14" t="n">
        <f aca="false">IF(AND(M40&gt;=4,N40&gt;=4,O40&gt;=4),M40/3+N40/3+O40/3,MIN(M40,N40,O40))</f>
        <v>5.97523314473121</v>
      </c>
      <c r="Q40" s="13"/>
      <c r="R40" s="14" t="n">
        <f aca="false">IF(AND(P40&gt;=5,ISBLANK(Q40)),P40,(P40+Q40)/2)</f>
        <v>5.97523314473121</v>
      </c>
      <c r="S40" s="11"/>
      <c r="T40" s="18" t="str">
        <f aca="false">C40</f>
        <v>Luis Felipe Hamada Serrano</v>
      </c>
    </row>
    <row r="41" customFormat="false" ht="12.8" hidden="false" customHeight="false" outlineLevel="0" collapsed="false">
      <c r="A41" s="9" t="n">
        <f aca="false">A40+1</f>
        <v>39</v>
      </c>
      <c r="B41" s="4" t="s">
        <v>102</v>
      </c>
      <c r="C41" s="18" t="s">
        <v>103</v>
      </c>
      <c r="D41" s="19" t="n">
        <v>34</v>
      </c>
      <c r="E41" s="4" t="s">
        <v>38</v>
      </c>
      <c r="F41" s="4"/>
      <c r="G41" s="12" t="n">
        <v>9.3</v>
      </c>
      <c r="H41" s="12" t="n">
        <v>4.1</v>
      </c>
      <c r="I41" s="12" t="n">
        <v>10</v>
      </c>
      <c r="J41" s="12" t="n">
        <f aca="false">SUMIF('Desafio Prolog'!A$7:A$36,MC346A!A35,'Desafio Prolog'!K$7:K$36)</f>
        <v>9.38709677419355</v>
      </c>
      <c r="K41" s="12" t="n">
        <f aca="false">SUMIF('Desafio Haskell'!$A$7:$A$37,MC346A!$A35,'Desafio Haskell'!$K$7:$K$37)</f>
        <v>0</v>
      </c>
      <c r="L41" s="12" t="n">
        <f aca="false">SUMIF('Desafio Python'!$A$7:$A$38,MC346A!$A35,'Desafio Python'!$K$7:$K$38)</f>
        <v>0</v>
      </c>
      <c r="M41" s="12" t="n">
        <f aca="false">(2*G41+J41)/3</f>
        <v>9.32903225806452</v>
      </c>
      <c r="N41" s="14" t="n">
        <f aca="false">(2*H41+K41)/3</f>
        <v>2.73333333333333</v>
      </c>
      <c r="O41" s="14" t="n">
        <f aca="false">(2*I41+L41)/3</f>
        <v>6.66666666666667</v>
      </c>
      <c r="P41" s="14" t="n">
        <f aca="false">IF(AND(M41&gt;=4,N41&gt;=4,O41&gt;=4),M41/3+N41/3+O41/3,MIN(M41,N41,O41))</f>
        <v>2.73333333333333</v>
      </c>
      <c r="Q41" s="13"/>
      <c r="R41" s="14" t="n">
        <v>0</v>
      </c>
      <c r="S41" s="11" t="s">
        <v>47</v>
      </c>
      <c r="T41" s="18" t="str">
        <f aca="false">C41</f>
        <v>Matheus de Souza Ataide</v>
      </c>
    </row>
    <row r="42" customFormat="false" ht="12.8" hidden="false" customHeight="false" outlineLevel="0" collapsed="false">
      <c r="A42" s="9" t="n">
        <f aca="false">A41+1</f>
        <v>40</v>
      </c>
      <c r="B42" s="4" t="s">
        <v>104</v>
      </c>
      <c r="C42" s="18" t="s">
        <v>105</v>
      </c>
      <c r="D42" s="19" t="n">
        <v>34</v>
      </c>
      <c r="E42" s="4" t="s">
        <v>38</v>
      </c>
      <c r="F42" s="4"/>
      <c r="G42" s="12" t="n">
        <v>9.5</v>
      </c>
      <c r="H42" s="12" t="n">
        <v>8.3</v>
      </c>
      <c r="I42" s="12" t="n">
        <v>9.5</v>
      </c>
      <c r="J42" s="12" t="n">
        <f aca="false">SUMIF('Desafio Prolog'!A$7:A$36,MC346A!A36,'Desafio Prolog'!K$7:K$36)</f>
        <v>9.9</v>
      </c>
      <c r="K42" s="12" t="n">
        <f aca="false">SUMIF('Desafio Haskell'!$A$7:$A$37,MC346A!$A36,'Desafio Haskell'!$K$7:$K$37)</f>
        <v>0</v>
      </c>
      <c r="L42" s="12" t="n">
        <f aca="false">SUMIF('Desafio Python'!$A$7:$A$38,MC346A!$A36,'Desafio Python'!$K$7:$K$38)</f>
        <v>9.8</v>
      </c>
      <c r="M42" s="12" t="n">
        <f aca="false">(2*G42+J42)/3</f>
        <v>9.63333333333333</v>
      </c>
      <c r="N42" s="14" t="n">
        <f aca="false">(2*H42+K42)/3</f>
        <v>5.53333333333333</v>
      </c>
      <c r="O42" s="14" t="n">
        <f aca="false">(2*I42+L42)/3</f>
        <v>9.6</v>
      </c>
      <c r="P42" s="14" t="n">
        <f aca="false">IF(AND(M42&gt;=4,N42&gt;=4,O42&gt;=4),M42/3+N42/3+O42/3,MIN(M42,N42,O42))</f>
        <v>8.25555555555555</v>
      </c>
      <c r="Q42" s="13"/>
      <c r="R42" s="14" t="n">
        <f aca="false">IF(AND(P42&gt;=5,ISBLANK(Q42)),P42,(P42+Q42)/2)</f>
        <v>8.25555555555555</v>
      </c>
      <c r="S42" s="11"/>
      <c r="T42" s="18" t="str">
        <f aca="false">C42</f>
        <v>Pedro De Nigris Vasconcellos</v>
      </c>
    </row>
    <row r="43" customFormat="false" ht="12.8" hidden="false" customHeight="false" outlineLevel="0" collapsed="false">
      <c r="A43" s="9" t="n">
        <f aca="false">A42+1</f>
        <v>41</v>
      </c>
      <c r="B43" s="4" t="s">
        <v>106</v>
      </c>
      <c r="C43" s="18" t="s">
        <v>107</v>
      </c>
      <c r="D43" s="4" t="n">
        <v>34</v>
      </c>
      <c r="E43" s="4" t="s">
        <v>38</v>
      </c>
      <c r="F43" s="4"/>
      <c r="G43" s="12" t="n">
        <v>9</v>
      </c>
      <c r="H43" s="12" t="n">
        <v>8</v>
      </c>
      <c r="I43" s="12" t="n">
        <v>10</v>
      </c>
      <c r="J43" s="12" t="n">
        <f aca="false">SUMIF('Desafio Prolog'!A$7:A$36,MC346A!A37,'Desafio Prolog'!K$7:K$36)</f>
        <v>10</v>
      </c>
      <c r="K43" s="12" t="n">
        <f aca="false">SUMIF('Desafio Haskell'!$A$7:$A$37,MC346A!$A37,'Desafio Haskell'!$K$7:$K$37)</f>
        <v>8.53333333333333</v>
      </c>
      <c r="L43" s="12" t="n">
        <f aca="false">SUMIF('Desafio Python'!$A$7:$A$38,MC346A!$A37,'Desafio Python'!$K$7:$K$38)</f>
        <v>9.5</v>
      </c>
      <c r="M43" s="12" t="n">
        <f aca="false">(2*G43+J43)/3</f>
        <v>9.33333333333333</v>
      </c>
      <c r="N43" s="14" t="n">
        <f aca="false">(2*H43+K43)/3</f>
        <v>8.17777777777778</v>
      </c>
      <c r="O43" s="14" t="n">
        <f aca="false">(2*I43+L43)/3</f>
        <v>9.83333333333333</v>
      </c>
      <c r="P43" s="14" t="n">
        <f aca="false">IF(AND(M43&gt;=4,N43&gt;=4,O43&gt;=4),M43/3+N43/3+O43/3,MIN(M43,N43,O43))</f>
        <v>9.11481481481482</v>
      </c>
      <c r="Q43" s="13"/>
      <c r="R43" s="14" t="n">
        <f aca="false">IF(AND(P43&gt;=5,ISBLANK(Q43)),P43,(P43+Q43)/2)</f>
        <v>9.11481481481482</v>
      </c>
      <c r="S43" s="11"/>
      <c r="T43" s="18" t="str">
        <f aca="false">C43</f>
        <v>Renan Camargo de Castro</v>
      </c>
    </row>
    <row r="44" customFormat="false" ht="12.8" hidden="false" customHeight="false" outlineLevel="0" collapsed="false">
      <c r="A44" s="9" t="n">
        <f aca="false">A43+1</f>
        <v>42</v>
      </c>
      <c r="B44" s="4" t="s">
        <v>108</v>
      </c>
      <c r="C44" s="18" t="s">
        <v>109</v>
      </c>
      <c r="D44" s="4" t="n">
        <v>34</v>
      </c>
      <c r="E44" s="4" t="s">
        <v>38</v>
      </c>
      <c r="F44" s="4"/>
      <c r="G44" s="12" t="n">
        <v>4.5</v>
      </c>
      <c r="H44" s="12" t="n">
        <v>7</v>
      </c>
      <c r="I44" s="12" t="n">
        <v>9.5</v>
      </c>
      <c r="J44" s="12" t="n">
        <f aca="false">SUMIF('Desafio Prolog'!A$7:A$36,MC346A!A38,'Desafio Prolog'!K$7:K$36)</f>
        <v>7.33225806451613</v>
      </c>
      <c r="K44" s="12" t="n">
        <f aca="false">SUMIF('Desafio Haskell'!$A$7:$A$37,MC346A!$A38,'Desafio Haskell'!$K$7:$K$37)</f>
        <v>7.93333333333333</v>
      </c>
      <c r="L44" s="12" t="n">
        <f aca="false">SUMIF('Desafio Python'!$A$7:$A$38,MC346A!$A38,'Desafio Python'!$K$7:$K$38)</f>
        <v>0</v>
      </c>
      <c r="M44" s="12" t="n">
        <f aca="false">(2*G44+J44)/3</f>
        <v>5.44408602150538</v>
      </c>
      <c r="N44" s="14" t="n">
        <f aca="false">(2*H44+K44)/3</f>
        <v>7.31111111111111</v>
      </c>
      <c r="O44" s="14" t="n">
        <f aca="false">(2*I44+L44)/3</f>
        <v>6.33333333333333</v>
      </c>
      <c r="P44" s="14" t="n">
        <f aca="false">IF(AND(M44&gt;=4,N44&gt;=4,O44&gt;=4),M44/3+N44/3+O44/3,MIN(M44,N44,O44))</f>
        <v>6.36284348864994</v>
      </c>
      <c r="Q44" s="13"/>
      <c r="R44" s="14" t="n">
        <f aca="false">IF(AND(P44&gt;=5,ISBLANK(Q44)),P44,(P44+Q44)/2)</f>
        <v>6.36284348864994</v>
      </c>
      <c r="S44" s="11"/>
      <c r="T44" s="18" t="str">
        <f aca="false">C44</f>
        <v>Sidney Orlovski Nogueira</v>
      </c>
    </row>
    <row r="45" customFormat="false" ht="12.8" hidden="false" customHeight="false" outlineLevel="0" collapsed="false">
      <c r="A45" s="9" t="n">
        <f aca="false">A44+1</f>
        <v>43</v>
      </c>
      <c r="B45" s="4" t="s">
        <v>110</v>
      </c>
      <c r="C45" s="18" t="s">
        <v>111</v>
      </c>
      <c r="D45" s="4" t="n">
        <v>34</v>
      </c>
      <c r="E45" s="4" t="s">
        <v>38</v>
      </c>
      <c r="F45" s="4"/>
      <c r="G45" s="12" t="n">
        <v>8.5</v>
      </c>
      <c r="H45" s="12" t="n">
        <v>9.3</v>
      </c>
      <c r="I45" s="12" t="n">
        <v>9.5</v>
      </c>
      <c r="J45" s="12" t="n">
        <f aca="false">SUMIF('Desafio Prolog'!A$7:A$36,MC346A!A39,'Desafio Prolog'!K$7:K$36)</f>
        <v>9.9</v>
      </c>
      <c r="K45" s="12" t="n">
        <f aca="false">SUMIF('Desafio Haskell'!$A$7:$A$37,MC346A!$A39,'Desafio Haskell'!$K$7:$K$37)</f>
        <v>8.23333333333333</v>
      </c>
      <c r="L45" s="12" t="n">
        <f aca="false">SUMIF('Desafio Python'!$A$7:$A$38,MC346A!$A39,'Desafio Python'!$K$7:$K$38)</f>
        <v>9</v>
      </c>
      <c r="M45" s="12" t="n">
        <f aca="false">(2*G45+J45)/3</f>
        <v>8.96666666666667</v>
      </c>
      <c r="N45" s="14" t="n">
        <f aca="false">(2*H45+K45)/3</f>
        <v>8.94444444444444</v>
      </c>
      <c r="O45" s="14" t="n">
        <f aca="false">(2*I45+L45)/3</f>
        <v>9.33333333333333</v>
      </c>
      <c r="P45" s="14" t="n">
        <f aca="false">IF(AND(M45&gt;=4,N45&gt;=4,O45&gt;=4),M45/3+N45/3+O45/3,MIN(M45,N45,O45))</f>
        <v>9.08148148148148</v>
      </c>
      <c r="Q45" s="13"/>
      <c r="R45" s="14" t="n">
        <f aca="false">IF(AND(P45&gt;=5,ISBLANK(Q45)),P45,(P45+Q45)/2)</f>
        <v>9.08148148148148</v>
      </c>
      <c r="S45" s="11"/>
      <c r="T45" s="18" t="str">
        <f aca="false">C45</f>
        <v>Wendrey Lustosa Cardoso</v>
      </c>
    </row>
    <row r="46" customFormat="false" ht="12.8" hidden="false" customHeight="false" outlineLevel="0" collapsed="false">
      <c r="A46" s="9" t="n">
        <f aca="false">A45+1</f>
        <v>44</v>
      </c>
      <c r="B46" s="4" t="s">
        <v>112</v>
      </c>
      <c r="C46" s="18" t="s">
        <v>113</v>
      </c>
      <c r="D46" s="4" t="n">
        <v>34</v>
      </c>
      <c r="E46" s="4" t="s">
        <v>38</v>
      </c>
      <c r="F46" s="4"/>
      <c r="G46" s="12" t="n">
        <v>6</v>
      </c>
      <c r="H46" s="12" t="n">
        <v>2.2</v>
      </c>
      <c r="I46" s="12" t="n">
        <v>7.5</v>
      </c>
      <c r="J46" s="12" t="n">
        <f aca="false">SUMIF('Desafio Prolog'!A$7:A$36,MC346A!A40,'Desafio Prolog'!K$7:K$36)</f>
        <v>8.02258064516129</v>
      </c>
      <c r="K46" s="12" t="n">
        <f aca="false">SUMIF('Desafio Haskell'!$A$7:$A$37,MC346A!$A40,'Desafio Haskell'!$K$7:$K$37)</f>
        <v>0</v>
      </c>
      <c r="L46" s="12" t="n">
        <f aca="false">SUMIF('Desafio Python'!$A$7:$A$38,MC346A!$A40,'Desafio Python'!$K$7:$K$38)</f>
        <v>0</v>
      </c>
      <c r="M46" s="12" t="n">
        <f aca="false">(2*G46+J46)/3</f>
        <v>6.6741935483871</v>
      </c>
      <c r="N46" s="14" t="n">
        <f aca="false">(2*H46+K46)/3</f>
        <v>1.46666666666667</v>
      </c>
      <c r="O46" s="14" t="n">
        <f aca="false">(2*I46+L46)/3</f>
        <v>5</v>
      </c>
      <c r="P46" s="14" t="n">
        <f aca="false">IF(AND(M46&gt;=4,N46&gt;=4,O46&gt;=4),M46/3+N46/3+O46/3,MIN(M46,N46,O46))</f>
        <v>1.46666666666667</v>
      </c>
      <c r="Q46" s="13" t="n">
        <v>6.7</v>
      </c>
      <c r="R46" s="14" t="n">
        <f aca="false">IF(AND(P46&gt;=5,ISBLANK(Q46)),P46,(P46+Q46)/2)</f>
        <v>4.08333333333334</v>
      </c>
      <c r="S46" s="11"/>
      <c r="T46" s="18" t="str">
        <f aca="false">C46</f>
        <v>Wilson Novais Martins</v>
      </c>
    </row>
    <row r="47" customFormat="false" ht="12.8" hidden="false" customHeight="false" outlineLevel="0" collapsed="false">
      <c r="A47" s="9" t="n">
        <f aca="false">A46+1</f>
        <v>45</v>
      </c>
      <c r="B47" s="4" t="s">
        <v>114</v>
      </c>
      <c r="C47" s="18" t="s">
        <v>115</v>
      </c>
      <c r="D47" s="4" t="n">
        <v>34</v>
      </c>
      <c r="E47" s="4" t="s">
        <v>38</v>
      </c>
      <c r="F47" s="4"/>
      <c r="G47" s="12" t="n">
        <v>8.6</v>
      </c>
      <c r="H47" s="12" t="n">
        <v>6.3</v>
      </c>
      <c r="I47" s="12" t="n">
        <v>8.5</v>
      </c>
      <c r="J47" s="12" t="n">
        <f aca="false">SUMIF('Desafio Prolog'!A$7:A$36,MC346A!A41,'Desafio Prolog'!K$7:K$36)</f>
        <v>9.7</v>
      </c>
      <c r="K47" s="12" t="n">
        <f aca="false">SUMIF('Desafio Haskell'!$A$7:$A$37,MC346A!$A41,'Desafio Haskell'!$K$7:$K$37)</f>
        <v>0</v>
      </c>
      <c r="L47" s="12" t="n">
        <f aca="false">SUMIF('Desafio Python'!$A$7:$A$38,MC346A!$A41,'Desafio Python'!$K$7:$K$38)</f>
        <v>0</v>
      </c>
      <c r="M47" s="12" t="n">
        <f aca="false">(2*G47+J47)/3</f>
        <v>8.96666666666667</v>
      </c>
      <c r="N47" s="14" t="n">
        <f aca="false">(2*H47+K47)/3</f>
        <v>4.2</v>
      </c>
      <c r="O47" s="14" t="n">
        <f aca="false">(2*I47+L47)/3</f>
        <v>5.66666666666667</v>
      </c>
      <c r="P47" s="14" t="n">
        <f aca="false">IF(AND(M47&gt;=4,N47&gt;=4,O47&gt;=4),M47/3+N47/3+O47/3,MIN(M47,N47,O47))</f>
        <v>6.27777777777778</v>
      </c>
      <c r="Q47" s="13"/>
      <c r="R47" s="14" t="n">
        <f aca="false">IF(AND(P47&gt;=5,ISBLANK(Q47)),P47,(P47+Q47)/2)</f>
        <v>6.27777777777778</v>
      </c>
      <c r="S47" s="11"/>
      <c r="T47" s="18" t="str">
        <f aca="false">C47</f>
        <v>Pedro Elias Lucas Ramos Meireles</v>
      </c>
    </row>
    <row r="48" customFormat="false" ht="12.8" hidden="false" customHeight="false" outlineLevel="0" collapsed="false">
      <c r="A48" s="9" t="n">
        <f aca="false">A47+1</f>
        <v>46</v>
      </c>
      <c r="B48" s="4" t="s">
        <v>116</v>
      </c>
      <c r="C48" s="18" t="s">
        <v>117</v>
      </c>
      <c r="D48" s="4" t="n">
        <v>34</v>
      </c>
      <c r="E48" s="4" t="s">
        <v>38</v>
      </c>
      <c r="F48" s="4"/>
      <c r="G48" s="12" t="n">
        <v>7.9</v>
      </c>
      <c r="H48" s="12" t="n">
        <v>5.8</v>
      </c>
      <c r="I48" s="12" t="n">
        <v>9.5</v>
      </c>
      <c r="J48" s="12" t="n">
        <f aca="false">SUMIF('Desafio Prolog'!A$7:A$36,MC346A!A42,'Desafio Prolog'!K$7:K$36)</f>
        <v>9.8</v>
      </c>
      <c r="K48" s="12" t="n">
        <f aca="false">SUMIF('Desafio Haskell'!$A$7:$A$37,MC346A!$A42,'Desafio Haskell'!$K$7:$K$37)</f>
        <v>8.43333333333333</v>
      </c>
      <c r="L48" s="12" t="n">
        <f aca="false">SUMIF('Desafio Python'!$A$7:$A$38,MC346A!$A42,'Desafio Python'!$K$7:$K$38)</f>
        <v>0</v>
      </c>
      <c r="M48" s="12" t="n">
        <f aca="false">(2*G48+J48)/3</f>
        <v>8.53333333333333</v>
      </c>
      <c r="N48" s="14" t="n">
        <f aca="false">(2*H48+K48)/3</f>
        <v>6.67777777777778</v>
      </c>
      <c r="O48" s="14" t="n">
        <f aca="false">(2*I48+L48)/3</f>
        <v>6.33333333333333</v>
      </c>
      <c r="P48" s="14" t="n">
        <f aca="false">IF(AND(M48&gt;=4,N48&gt;=4,O48&gt;=4),M48/3+N48/3+O48/3,MIN(M48,N48,O48))</f>
        <v>7.18148148148148</v>
      </c>
      <c r="Q48" s="13"/>
      <c r="R48" s="14" t="n">
        <f aca="false">IF(AND(P48&gt;=5,ISBLANK(Q48)),P48,(P48+Q48)/2)</f>
        <v>7.18148148148148</v>
      </c>
      <c r="S48" s="11"/>
      <c r="T48" s="18" t="str">
        <f aca="false">C48</f>
        <v>André Tsuyoshi Sakiyama</v>
      </c>
    </row>
    <row r="49" customFormat="false" ht="12.8" hidden="false" customHeight="false" outlineLevel="0" collapsed="false">
      <c r="A49" s="9" t="n">
        <f aca="false">A48+1</f>
        <v>47</v>
      </c>
      <c r="B49" s="4" t="s">
        <v>118</v>
      </c>
      <c r="C49" s="18" t="s">
        <v>119</v>
      </c>
      <c r="D49" s="4" t="n">
        <v>34</v>
      </c>
      <c r="E49" s="4" t="s">
        <v>38</v>
      </c>
      <c r="F49" s="4"/>
      <c r="G49" s="12" t="n">
        <v>8.8</v>
      </c>
      <c r="H49" s="12" t="n">
        <v>9.3</v>
      </c>
      <c r="I49" s="12" t="n">
        <v>9.5</v>
      </c>
      <c r="J49" s="12" t="n">
        <f aca="false">SUMIF('Desafio Prolog'!A$7:A$36,MC346A!A43,'Desafio Prolog'!K$7:K$36)</f>
        <v>10</v>
      </c>
      <c r="K49" s="12" t="n">
        <f aca="false">SUMIF('Desafio Haskell'!$A$7:$A$37,MC346A!$A43,'Desafio Haskell'!$K$7:$K$37)</f>
        <v>9.5</v>
      </c>
      <c r="L49" s="12" t="n">
        <f aca="false">SUMIF('Desafio Python'!$A$7:$A$38,MC346A!$A43,'Desafio Python'!$K$7:$K$38)</f>
        <v>9.9</v>
      </c>
      <c r="M49" s="12" t="n">
        <f aca="false">(2*G49+J49)/3</f>
        <v>9.2</v>
      </c>
      <c r="N49" s="14" t="n">
        <f aca="false">(2*H49+K49)/3</f>
        <v>9.36666666666667</v>
      </c>
      <c r="O49" s="14" t="n">
        <f aca="false">(2*I49+L49)/3</f>
        <v>9.63333333333333</v>
      </c>
      <c r="P49" s="14" t="n">
        <f aca="false">IF(AND(M49&gt;=4,N49&gt;=4,O49&gt;=4),M49/3+N49/3+O49/3,MIN(M49,N49,O49))</f>
        <v>9.4</v>
      </c>
      <c r="Q49" s="13"/>
      <c r="R49" s="14" t="n">
        <f aca="false">IF(AND(P49&gt;=5,ISBLANK(Q49)),P49,(P49+Q49)/2)</f>
        <v>9.4</v>
      </c>
      <c r="S49" s="11"/>
      <c r="T49" s="18" t="str">
        <f aca="false">C49</f>
        <v>Gabriel Henriques Siqueira</v>
      </c>
    </row>
    <row r="50" customFormat="false" ht="12.8" hidden="false" customHeight="false" outlineLevel="0" collapsed="false">
      <c r="A50" s="9" t="n">
        <f aca="false">A49+1</f>
        <v>48</v>
      </c>
      <c r="B50" s="4" t="s">
        <v>120</v>
      </c>
      <c r="C50" s="18" t="s">
        <v>121</v>
      </c>
      <c r="D50" s="4" t="n">
        <v>99</v>
      </c>
      <c r="E50" s="4" t="s">
        <v>38</v>
      </c>
      <c r="F50" s="4"/>
      <c r="G50" s="12" t="n">
        <v>0.7</v>
      </c>
      <c r="H50" s="12"/>
      <c r="I50" s="12"/>
      <c r="J50" s="12" t="n">
        <f aca="false">SUMIF('Desafio Prolog'!A$7:A$36,MC346A!A44,'Desafio Prolog'!K$7:K$36)</f>
        <v>3.93722603049232</v>
      </c>
      <c r="K50" s="12" t="n">
        <f aca="false">SUMIF('Desafio Haskell'!$A$7:$A$37,MC346A!$A44,'Desafio Haskell'!$K$7:$K$37)</f>
        <v>0</v>
      </c>
      <c r="L50" s="12" t="n">
        <f aca="false">SUMIF('Desafio Python'!$A$7:$A$38,MC346A!$A44,'Desafio Python'!$K$7:$K$38)</f>
        <v>0</v>
      </c>
      <c r="M50" s="12" t="n">
        <f aca="false">(2*G50+J50)/3</f>
        <v>1.77907534349744</v>
      </c>
      <c r="N50" s="14" t="n">
        <f aca="false">(2*H50+K50)/3</f>
        <v>0</v>
      </c>
      <c r="O50" s="14" t="n">
        <f aca="false">(2*I50+L50)/3</f>
        <v>0</v>
      </c>
      <c r="P50" s="14" t="n">
        <f aca="false">IF(AND(M50&gt;=4,N50&gt;=4,O50&gt;=4),M50/3+N50/3+O50/3,MIN(M50,N50,O50))</f>
        <v>0</v>
      </c>
      <c r="Q50" s="13"/>
      <c r="R50" s="14" t="n">
        <f aca="false">IF(AND(P50&gt;=5,ISBLANK(Q50)),P50,(P50+Q50)/2)</f>
        <v>0</v>
      </c>
      <c r="S50" s="11"/>
      <c r="T50" s="18" t="str">
        <f aca="false">C50</f>
        <v>Steven Daniel Potts Barrientos</v>
      </c>
    </row>
    <row r="51" customFormat="false" ht="12.8" hidden="false" customHeight="false" outlineLevel="0" collapsed="false">
      <c r="C51" s="1" t="s">
        <v>122</v>
      </c>
      <c r="G51" s="23" t="n">
        <f aca="false">SUM(G9:G50)/G52</f>
        <v>6.45</v>
      </c>
      <c r="H51" s="23" t="n">
        <f aca="false">SUM(H9:H50)/H52</f>
        <v>6.59666666666667</v>
      </c>
      <c r="I51" s="23" t="n">
        <f aca="false">SUM(I9:I50)/I52</f>
        <v>9.07241379310345</v>
      </c>
      <c r="J51" s="23" t="n">
        <f aca="false">SUM(J9:J50)/J52</f>
        <v>8.79323679449455</v>
      </c>
      <c r="K51" s="23" t="n">
        <f aca="false">SUM(K9:K50)/K52</f>
        <v>7.43926365373973</v>
      </c>
      <c r="L51" s="23" t="n">
        <f aca="false">SUM(L9:L50)/L52</f>
        <v>9.01462535580024</v>
      </c>
      <c r="M51" s="23" t="n">
        <f aca="false">SUM(M9:M50)/M52</f>
        <v>6.53687602666967</v>
      </c>
      <c r="N51" s="23" t="n">
        <f aca="false">SUM(N9:N50)/N52</f>
        <v>6.13360596365038</v>
      </c>
      <c r="O51" s="23" t="n">
        <f aca="false">SUM(O9:O50)/O52</f>
        <v>7.91337076326902</v>
      </c>
    </row>
    <row r="52" customFormat="false" ht="12.8" hidden="false" customHeight="false" outlineLevel="0" collapsed="false">
      <c r="C52" s="1" t="s">
        <v>123</v>
      </c>
      <c r="G52" s="1" t="n">
        <f aca="false">COUNTIF(G9:G50,"&gt;0")</f>
        <v>38</v>
      </c>
      <c r="H52" s="1" t="n">
        <f aca="false">COUNTIF(H9:H50,"&gt;0")</f>
        <v>30</v>
      </c>
      <c r="I52" s="1" t="n">
        <f aca="false">COUNTIF(I9:I50,"&gt;0")</f>
        <v>29</v>
      </c>
      <c r="J52" s="1" t="n">
        <f aca="false">COUNTIF(J9:J50,"&gt;0")</f>
        <v>29</v>
      </c>
      <c r="K52" s="1" t="n">
        <f aca="false">COUNTIF(K9:K50,"&gt;0")</f>
        <v>21</v>
      </c>
      <c r="L52" s="1" t="n">
        <f aca="false">COUNTIF(L9:L50,"&gt;0")</f>
        <v>18</v>
      </c>
      <c r="M52" s="1" t="n">
        <f aca="false">COUNTIF(M9:M50,"&gt;0")</f>
        <v>38</v>
      </c>
      <c r="N52" s="1" t="n">
        <f aca="false">COUNTIF(N9:N50,"&gt;0")</f>
        <v>30</v>
      </c>
      <c r="O52" s="1" t="n">
        <f aca="false">COUNTIF(O9:O50,"&gt;0")</f>
        <v>29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K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RowHeight="12.8"/>
  <cols>
    <col collapsed="false" hidden="false" max="1" min="1" style="0" width="8.50510204081633"/>
    <col collapsed="false" hidden="false" max="2" min="2" style="0" width="8.77551020408163"/>
    <col collapsed="false" hidden="false" max="3" min="3" style="0" width="17.280612244898"/>
    <col collapsed="false" hidden="false" max="257" min="4" style="0" width="8.50510204081633"/>
    <col collapsed="false" hidden="false" max="1025" min="258" style="0" width="8.36734693877551"/>
  </cols>
  <sheetData>
    <row r="4" customFormat="false" ht="17.15" hidden="false" customHeight="false" outlineLevel="0" collapsed="false">
      <c r="B4" s="24" t="s">
        <v>124</v>
      </c>
      <c r="C4" s="24"/>
      <c r="D4" s="24"/>
      <c r="E4" s="24"/>
      <c r="F4" s="25"/>
      <c r="G4" s="25"/>
      <c r="H4" s="25"/>
      <c r="I4" s="25"/>
      <c r="J4" s="25"/>
      <c r="K4" s="25"/>
    </row>
    <row r="5" customFormat="false" ht="13.55" hidden="false" customHeight="false" outlineLevel="0" collapsed="false">
      <c r="B5" s="26" t="s">
        <v>125</v>
      </c>
      <c r="C5" s="27" t="n">
        <v>42480.9993055556</v>
      </c>
      <c r="D5" s="27"/>
      <c r="E5" s="25"/>
      <c r="F5" s="25" t="n">
        <v>62</v>
      </c>
      <c r="G5" s="25"/>
      <c r="H5" s="25"/>
      <c r="I5" s="25"/>
      <c r="J5" s="25"/>
      <c r="K5" s="25"/>
    </row>
    <row r="6" customFormat="false" ht="13.55" hidden="false" customHeight="false" outlineLevel="0" collapsed="false">
      <c r="A6" s="28" t="s">
        <v>126</v>
      </c>
      <c r="B6" s="28" t="s">
        <v>16</v>
      </c>
      <c r="C6" s="28" t="s">
        <v>127</v>
      </c>
      <c r="D6" s="28" t="s">
        <v>128</v>
      </c>
      <c r="E6" s="28" t="s">
        <v>129</v>
      </c>
      <c r="F6" s="29" t="s">
        <v>130</v>
      </c>
      <c r="G6" s="29" t="s">
        <v>131</v>
      </c>
      <c r="H6" s="29" t="s">
        <v>132</v>
      </c>
      <c r="I6" s="29" t="s">
        <v>133</v>
      </c>
      <c r="J6" s="29" t="s">
        <v>134</v>
      </c>
      <c r="K6" s="28" t="s">
        <v>135</v>
      </c>
    </row>
    <row r="7" customFormat="false" ht="13.55" hidden="false" customHeight="false" outlineLevel="0" collapsed="false">
      <c r="A7" s="25" t="n">
        <f aca="false">B7</f>
        <v>117842</v>
      </c>
      <c r="B7" s="25" t="n">
        <v>117842</v>
      </c>
      <c r="C7" s="27" t="n">
        <v>42479.866099537</v>
      </c>
      <c r="D7" s="30" t="n">
        <v>62</v>
      </c>
      <c r="E7" s="31" t="n">
        <f aca="false">MAX(_xlfn.DAYS(C7,C$5)*0.2,0)</f>
        <v>0</v>
      </c>
      <c r="F7" s="32" t="n">
        <f aca="false">7*D7/F$5</f>
        <v>7</v>
      </c>
      <c r="G7" s="32" t="n">
        <v>0.9</v>
      </c>
      <c r="H7" s="32" t="n">
        <v>0.9</v>
      </c>
      <c r="I7" s="32" t="n">
        <v>0.9</v>
      </c>
      <c r="J7" s="32" t="n">
        <f aca="false">F7+G7+H7+I7</f>
        <v>9.7</v>
      </c>
      <c r="K7" s="32" t="n">
        <f aca="false">J7*(1-E7)</f>
        <v>9.7</v>
      </c>
    </row>
    <row r="8" customFormat="false" ht="12.8" hidden="false" customHeight="false" outlineLevel="0" collapsed="false">
      <c r="A8" s="25" t="n">
        <f aca="false">B8</f>
        <v>122924</v>
      </c>
      <c r="B8" s="25" t="n">
        <v>122924</v>
      </c>
      <c r="C8" s="27" t="n">
        <v>42480.7650810185</v>
      </c>
      <c r="D8" s="30" t="n">
        <v>60</v>
      </c>
      <c r="E8" s="31" t="n">
        <f aca="false">MAX(_xlfn.DAYS(C8,C$5)*0.2,0)</f>
        <v>0</v>
      </c>
      <c r="F8" s="32" t="n">
        <f aca="false">7*D8/F$5</f>
        <v>6.7741935483871</v>
      </c>
      <c r="G8" s="32" t="n">
        <v>1</v>
      </c>
      <c r="H8" s="32" t="n">
        <v>1</v>
      </c>
      <c r="I8" s="32" t="n">
        <v>1</v>
      </c>
      <c r="J8" s="32" t="n">
        <f aca="false">F8+G8+H8+I8</f>
        <v>9.7741935483871</v>
      </c>
      <c r="K8" s="32" t="n">
        <f aca="false">J8*(1-E8)</f>
        <v>9.7741935483871</v>
      </c>
    </row>
    <row r="9" customFormat="false" ht="12.8" hidden="false" customHeight="false" outlineLevel="0" collapsed="false">
      <c r="A9" s="25" t="n">
        <f aca="false">B9</f>
        <v>135582</v>
      </c>
      <c r="B9" s="25" t="n">
        <v>135582</v>
      </c>
      <c r="C9" s="27" t="n">
        <v>42481.0301041667</v>
      </c>
      <c r="D9" s="30" t="n">
        <v>34</v>
      </c>
      <c r="E9" s="31" t="n">
        <f aca="false">MAX(_xlfn.DAYS(C9,C$5)*0.2,0)</f>
        <v>0.0061597222200362</v>
      </c>
      <c r="F9" s="32" t="n">
        <f aca="false">7*D9/F$5</f>
        <v>3.83870967741935</v>
      </c>
      <c r="G9" s="32" t="n">
        <v>0.7</v>
      </c>
      <c r="H9" s="32" t="n">
        <v>1</v>
      </c>
      <c r="I9" s="32" t="n">
        <v>0.5</v>
      </c>
      <c r="J9" s="32" t="n">
        <f aca="false">F9+G9+H9+I9</f>
        <v>6.03870967741936</v>
      </c>
      <c r="K9" s="32" t="n">
        <f aca="false">J9*(1-E9)</f>
        <v>6.00151290323901</v>
      </c>
    </row>
    <row r="10" customFormat="false" ht="12.8" hidden="false" customHeight="false" outlineLevel="0" collapsed="false">
      <c r="A10" s="25" t="n">
        <f aca="false">B10</f>
        <v>136008</v>
      </c>
      <c r="B10" s="25" t="n">
        <v>136008</v>
      </c>
      <c r="C10" s="27" t="n">
        <v>42476.6227314815</v>
      </c>
      <c r="D10" s="30" t="n">
        <v>62</v>
      </c>
      <c r="E10" s="31" t="n">
        <f aca="false">MAX(_xlfn.DAYS(C10,C$5)*0.2,0)</f>
        <v>0</v>
      </c>
      <c r="F10" s="32" t="n">
        <f aca="false">7*D10/F$5</f>
        <v>7</v>
      </c>
      <c r="G10" s="32" t="n">
        <v>1</v>
      </c>
      <c r="H10" s="32" t="n">
        <v>1</v>
      </c>
      <c r="I10" s="32" t="n">
        <v>1</v>
      </c>
      <c r="J10" s="32" t="n">
        <f aca="false">F10+G10+H10+I10</f>
        <v>10</v>
      </c>
      <c r="K10" s="32" t="n">
        <f aca="false">J10*(1-E10)</f>
        <v>10</v>
      </c>
    </row>
    <row r="11" customFormat="false" ht="12.8" hidden="false" customHeight="false" outlineLevel="0" collapsed="false">
      <c r="A11" s="25" t="n">
        <f aca="false">B11</f>
        <v>136640</v>
      </c>
      <c r="B11" s="25" t="n">
        <v>136640</v>
      </c>
      <c r="C11" s="27" t="n">
        <v>42483.1797685185</v>
      </c>
      <c r="D11" s="30" t="n">
        <v>62</v>
      </c>
      <c r="E11" s="31" t="n">
        <f aca="false">MAX(_xlfn.DAYS(C11,C$5)*0.2,0)</f>
        <v>0.436092592580826</v>
      </c>
      <c r="F11" s="32" t="n">
        <f aca="false">7*D11/F$5</f>
        <v>7</v>
      </c>
      <c r="G11" s="32" t="n">
        <v>0.8</v>
      </c>
      <c r="H11" s="32"/>
      <c r="I11" s="32" t="n">
        <v>1</v>
      </c>
      <c r="J11" s="32" t="n">
        <f aca="false">F11+G11+H11+I11</f>
        <v>8.8</v>
      </c>
      <c r="K11" s="32" t="n">
        <f aca="false">J11*(1-E11)</f>
        <v>4.96238518528873</v>
      </c>
    </row>
    <row r="12" customFormat="false" ht="12.8" hidden="false" customHeight="false" outlineLevel="0" collapsed="false">
      <c r="A12" s="25" t="n">
        <f aca="false">B12</f>
        <v>137017</v>
      </c>
      <c r="B12" s="25" t="n">
        <v>137017</v>
      </c>
      <c r="C12" s="27" t="n">
        <v>42475.0028356482</v>
      </c>
      <c r="D12" s="30" t="n">
        <v>62</v>
      </c>
      <c r="E12" s="31" t="n">
        <f aca="false">MAX(_xlfn.DAYS(C12,C$5)*0.2,0)</f>
        <v>0</v>
      </c>
      <c r="F12" s="32" t="n">
        <f aca="false">7*D12/F$5</f>
        <v>7</v>
      </c>
      <c r="G12" s="32" t="n">
        <v>0.9</v>
      </c>
      <c r="H12" s="32" t="n">
        <v>1</v>
      </c>
      <c r="I12" s="32" t="n">
        <v>1</v>
      </c>
      <c r="J12" s="32" t="n">
        <f aca="false">F12+G12+H12+I12</f>
        <v>9.9</v>
      </c>
      <c r="K12" s="32" t="n">
        <f aca="false">J12*(1-E12)</f>
        <v>9.9</v>
      </c>
    </row>
    <row r="13" customFormat="false" ht="12.8" hidden="false" customHeight="false" outlineLevel="0" collapsed="false">
      <c r="A13" s="25" t="n">
        <f aca="false">B13</f>
        <v>137478</v>
      </c>
      <c r="B13" s="25" t="n">
        <v>137478</v>
      </c>
      <c r="C13" s="27" t="n">
        <v>42480.5843055556</v>
      </c>
      <c r="D13" s="30" t="n">
        <v>62</v>
      </c>
      <c r="E13" s="31" t="n">
        <f aca="false">MAX(_xlfn.DAYS(C13,C$5)*0.2,0)</f>
        <v>0</v>
      </c>
      <c r="F13" s="32" t="n">
        <f aca="false">7*D13/F$5</f>
        <v>7</v>
      </c>
      <c r="G13" s="32" t="n">
        <v>0.8</v>
      </c>
      <c r="H13" s="32" t="n">
        <v>1</v>
      </c>
      <c r="I13" s="32" t="n">
        <v>0.9</v>
      </c>
      <c r="J13" s="32" t="n">
        <f aca="false">F13+G13+H13+I13</f>
        <v>9.7</v>
      </c>
      <c r="K13" s="32" t="n">
        <f aca="false">J13*(1-E13)</f>
        <v>9.7</v>
      </c>
    </row>
    <row r="14" customFormat="false" ht="12.8" hidden="false" customHeight="false" outlineLevel="0" collapsed="false">
      <c r="A14" s="25" t="n">
        <f aca="false">B14</f>
        <v>138493</v>
      </c>
      <c r="B14" s="25" t="n">
        <v>138493</v>
      </c>
      <c r="C14" s="27" t="n">
        <v>42477.5572453704</v>
      </c>
      <c r="D14" s="30" t="n">
        <v>62</v>
      </c>
      <c r="E14" s="31" t="n">
        <f aca="false">MAX(_xlfn.DAYS(C14,C$5)*0.2,0)</f>
        <v>0</v>
      </c>
      <c r="F14" s="32" t="n">
        <f aca="false">7*D14/F$5</f>
        <v>7</v>
      </c>
      <c r="G14" s="32" t="n">
        <v>0.9</v>
      </c>
      <c r="H14" s="32" t="n">
        <v>1</v>
      </c>
      <c r="I14" s="32" t="n">
        <v>0.5</v>
      </c>
      <c r="J14" s="32" t="n">
        <f aca="false">F14+G14+H14+I14</f>
        <v>9.4</v>
      </c>
      <c r="K14" s="32" t="n">
        <f aca="false">J14*(1-E14)</f>
        <v>9.4</v>
      </c>
    </row>
    <row r="15" customFormat="false" ht="12.8" hidden="false" customHeight="false" outlineLevel="0" collapsed="false">
      <c r="A15" s="25" t="n">
        <f aca="false">B15</f>
        <v>138684</v>
      </c>
      <c r="B15" s="25" t="n">
        <v>138684</v>
      </c>
      <c r="C15" s="27" t="n">
        <v>42474.8062037037</v>
      </c>
      <c r="D15" s="30" t="n">
        <v>62</v>
      </c>
      <c r="E15" s="31" t="n">
        <f aca="false">MAX(_xlfn.DAYS(C15,C$5)*0.2,0)</f>
        <v>0</v>
      </c>
      <c r="F15" s="32" t="n">
        <f aca="false">7*D15/F$5</f>
        <v>7</v>
      </c>
      <c r="G15" s="32" t="n">
        <v>0.8</v>
      </c>
      <c r="H15" s="32" t="n">
        <v>1</v>
      </c>
      <c r="I15" s="32" t="n">
        <v>1</v>
      </c>
      <c r="J15" s="32" t="n">
        <f aca="false">F15+G15+H15+I15</f>
        <v>9.8</v>
      </c>
      <c r="K15" s="32" t="n">
        <f aca="false">J15*(1-E15)</f>
        <v>9.8</v>
      </c>
    </row>
    <row r="16" customFormat="false" ht="12.8" hidden="false" customHeight="false" outlineLevel="0" collapsed="false">
      <c r="A16" s="25" t="n">
        <f aca="false">B16</f>
        <v>139546</v>
      </c>
      <c r="B16" s="25" t="n">
        <v>139546</v>
      </c>
      <c r="C16" s="27" t="n">
        <v>42480.9912152778</v>
      </c>
      <c r="D16" s="30" t="n">
        <v>62</v>
      </c>
      <c r="E16" s="31" t="n">
        <f aca="false">MAX(_xlfn.DAYS(C16,C$5)*0.2,0)</f>
        <v>0</v>
      </c>
      <c r="F16" s="32" t="n">
        <f aca="false">7*D16/F$5</f>
        <v>7</v>
      </c>
      <c r="G16" s="32" t="n">
        <v>0.9</v>
      </c>
      <c r="H16" s="32" t="n">
        <v>1</v>
      </c>
      <c r="I16" s="32" t="n">
        <v>1</v>
      </c>
      <c r="J16" s="32" t="n">
        <f aca="false">F16+G16+H16+I16</f>
        <v>9.9</v>
      </c>
      <c r="K16" s="32" t="n">
        <f aca="false">J16*(1-E16)</f>
        <v>9.9</v>
      </c>
    </row>
    <row r="17" customFormat="false" ht="12.8" hidden="false" customHeight="false" outlineLevel="0" collapsed="false">
      <c r="A17" s="25" t="n">
        <f aca="false">B17</f>
        <v>145166</v>
      </c>
      <c r="B17" s="25" t="n">
        <v>145166</v>
      </c>
      <c r="C17" s="27" t="n">
        <v>42480.9276736111</v>
      </c>
      <c r="D17" s="30" t="n">
        <v>39</v>
      </c>
      <c r="E17" s="31" t="n">
        <f aca="false">MAX(_xlfn.DAYS(C17,C$5)*0.2,0)</f>
        <v>0</v>
      </c>
      <c r="F17" s="32" t="n">
        <f aca="false">7*D17/F$5</f>
        <v>4.40322580645161</v>
      </c>
      <c r="G17" s="32" t="n">
        <v>1</v>
      </c>
      <c r="H17" s="32" t="n">
        <v>1</v>
      </c>
      <c r="I17" s="32" t="n">
        <v>1</v>
      </c>
      <c r="J17" s="32" t="n">
        <f aca="false">F17+G17+H17+I17</f>
        <v>7.40322580645161</v>
      </c>
      <c r="K17" s="32" t="n">
        <f aca="false">J17*(1-E17)</f>
        <v>7.40322580645161</v>
      </c>
    </row>
    <row r="18" customFormat="false" ht="12.8" hidden="false" customHeight="false" outlineLevel="0" collapsed="false">
      <c r="A18" s="25" t="n">
        <f aca="false">B18</f>
        <v>145444</v>
      </c>
      <c r="B18" s="25" t="n">
        <v>145444</v>
      </c>
      <c r="C18" s="27" t="n">
        <v>42480.8722453704</v>
      </c>
      <c r="D18" s="30" t="n">
        <v>62</v>
      </c>
      <c r="E18" s="31" t="n">
        <f aca="false">MAX(_xlfn.DAYS(C18,C$5)*0.2,0)</f>
        <v>0</v>
      </c>
      <c r="F18" s="32" t="n">
        <f aca="false">7*D18/F$5</f>
        <v>7</v>
      </c>
      <c r="G18" s="32" t="n">
        <v>0.9</v>
      </c>
      <c r="H18" s="32" t="n">
        <v>1</v>
      </c>
      <c r="I18" s="32" t="n">
        <v>1</v>
      </c>
      <c r="J18" s="32" t="n">
        <f aca="false">F18+G18+H18+I18</f>
        <v>9.9</v>
      </c>
      <c r="K18" s="32" t="n">
        <f aca="false">J18*(1-E18)</f>
        <v>9.9</v>
      </c>
    </row>
    <row r="19" customFormat="false" ht="12.8" hidden="false" customHeight="false" outlineLevel="0" collapsed="false">
      <c r="A19" s="25" t="n">
        <f aca="false">B19</f>
        <v>145539</v>
      </c>
      <c r="B19" s="25" t="n">
        <v>145539</v>
      </c>
      <c r="C19" s="27" t="n">
        <v>42480.3567476852</v>
      </c>
      <c r="D19" s="30" t="n">
        <v>62</v>
      </c>
      <c r="E19" s="31" t="n">
        <f aca="false">MAX(_xlfn.DAYS(C19,C$5)*0.2,0)</f>
        <v>0</v>
      </c>
      <c r="F19" s="32" t="n">
        <f aca="false">7*D19/F$5</f>
        <v>7</v>
      </c>
      <c r="G19" s="32" t="n">
        <v>0.8</v>
      </c>
      <c r="H19" s="32" t="n">
        <v>1</v>
      </c>
      <c r="I19" s="32" t="n">
        <v>1</v>
      </c>
      <c r="J19" s="32" t="n">
        <f aca="false">F19+G19+H19+I19</f>
        <v>9.8</v>
      </c>
      <c r="K19" s="32" t="n">
        <f aca="false">J19*(1-E19)</f>
        <v>9.8</v>
      </c>
    </row>
    <row r="20" customFormat="false" ht="12.8" hidden="false" customHeight="false" outlineLevel="0" collapsed="false">
      <c r="A20" s="25" t="n">
        <f aca="false">B20</f>
        <v>145574</v>
      </c>
      <c r="B20" s="25" t="n">
        <v>145574</v>
      </c>
      <c r="C20" s="27" t="n">
        <v>42478.9449074074</v>
      </c>
      <c r="D20" s="30" t="n">
        <v>62</v>
      </c>
      <c r="E20" s="31" t="n">
        <f aca="false">MAX(_xlfn.DAYS(C20,C$5)*0.2,0)</f>
        <v>0</v>
      </c>
      <c r="F20" s="32" t="n">
        <f aca="false">7*D20/F$5</f>
        <v>7</v>
      </c>
      <c r="G20" s="32" t="n">
        <v>0.9</v>
      </c>
      <c r="H20" s="32" t="n">
        <v>0.9</v>
      </c>
      <c r="I20" s="32" t="n">
        <v>0.9</v>
      </c>
      <c r="J20" s="32" t="n">
        <f aca="false">F20+G20+H20+I20</f>
        <v>9.7</v>
      </c>
      <c r="K20" s="32" t="n">
        <f aca="false">J20*(1-E20)</f>
        <v>9.7</v>
      </c>
    </row>
    <row r="21" customFormat="false" ht="12.8" hidden="false" customHeight="false" outlineLevel="0" collapsed="false">
      <c r="A21" s="25" t="n">
        <f aca="false">B21</f>
        <v>145711</v>
      </c>
      <c r="B21" s="25" t="n">
        <v>145711</v>
      </c>
      <c r="C21" s="27" t="n">
        <v>42482.7927083333</v>
      </c>
      <c r="D21" s="30" t="n">
        <v>36</v>
      </c>
      <c r="E21" s="31" t="n">
        <f aca="false">MAX(_xlfn.DAYS(C21,C$5)*0.2,0)</f>
        <v>0.358680555540195</v>
      </c>
      <c r="F21" s="32" t="n">
        <f aca="false">7*D21/F$5</f>
        <v>4.06451612903226</v>
      </c>
      <c r="G21" s="32" t="n">
        <v>0.9</v>
      </c>
      <c r="H21" s="32" t="n">
        <v>1</v>
      </c>
      <c r="I21" s="32" t="n">
        <v>0.7</v>
      </c>
      <c r="J21" s="32" t="n">
        <f aca="false">F21+G21+H21+I21</f>
        <v>6.66451612903226</v>
      </c>
      <c r="K21" s="32" t="n">
        <f aca="false">J21*(1-E21)</f>
        <v>4.27408378146438</v>
      </c>
    </row>
    <row r="22" customFormat="false" ht="12.8" hidden="false" customHeight="false" outlineLevel="0" collapsed="false">
      <c r="A22" s="25" t="n">
        <f aca="false">B22</f>
        <v>145781</v>
      </c>
      <c r="B22" s="25" t="n">
        <v>145781</v>
      </c>
      <c r="C22" s="27" t="n">
        <v>42480.6812268519</v>
      </c>
      <c r="D22" s="30" t="n">
        <v>53</v>
      </c>
      <c r="E22" s="31" t="n">
        <f aca="false">MAX(_xlfn.DAYS(C22,C$5)*0.2,0)</f>
        <v>0</v>
      </c>
      <c r="F22" s="32" t="n">
        <f aca="false">7*D22/F$5</f>
        <v>5.98387096774194</v>
      </c>
      <c r="G22" s="32" t="n">
        <v>0.8</v>
      </c>
      <c r="H22" s="32" t="n">
        <v>1</v>
      </c>
      <c r="I22" s="32" t="n">
        <v>0.8</v>
      </c>
      <c r="J22" s="32" t="n">
        <f aca="false">F22+G22+H22+I22</f>
        <v>8.58387096774194</v>
      </c>
      <c r="K22" s="32" t="n">
        <f aca="false">J22*(1-E22)</f>
        <v>8.58387096774194</v>
      </c>
    </row>
    <row r="23" customFormat="false" ht="12.8" hidden="false" customHeight="false" outlineLevel="0" collapsed="false">
      <c r="A23" s="25" t="n">
        <f aca="false">B23</f>
        <v>146009</v>
      </c>
      <c r="B23" s="25" t="n">
        <v>146009</v>
      </c>
      <c r="C23" s="27" t="n">
        <v>42473.9691782407</v>
      </c>
      <c r="D23" s="30" t="n">
        <v>62</v>
      </c>
      <c r="E23" s="31" t="n">
        <f aca="false">MAX(_xlfn.DAYS(C23,C$5)*0.2,0)</f>
        <v>0</v>
      </c>
      <c r="F23" s="32" t="n">
        <f aca="false">7*D23/F$5</f>
        <v>7</v>
      </c>
      <c r="G23" s="32" t="n">
        <v>1</v>
      </c>
      <c r="H23" s="32" t="n">
        <v>1</v>
      </c>
      <c r="I23" s="32" t="n">
        <v>1</v>
      </c>
      <c r="J23" s="32" t="n">
        <f aca="false">F23+G23+H23+I23</f>
        <v>10</v>
      </c>
      <c r="K23" s="32" t="n">
        <f aca="false">J23*(1-E23)</f>
        <v>10</v>
      </c>
    </row>
    <row r="24" customFormat="false" ht="12.8" hidden="false" customHeight="false" outlineLevel="0" collapsed="false">
      <c r="A24" s="25" t="n">
        <f aca="false">B24</f>
        <v>146810</v>
      </c>
      <c r="B24" s="25" t="n">
        <v>146810</v>
      </c>
      <c r="C24" s="27" t="n">
        <v>42477.6405439815</v>
      </c>
      <c r="D24" s="30" t="n">
        <v>62</v>
      </c>
      <c r="E24" s="31" t="n">
        <f aca="false">MAX(_xlfn.DAYS(C24,C$5)*0.2,0)</f>
        <v>0</v>
      </c>
      <c r="F24" s="32" t="n">
        <f aca="false">7*D24/F$5</f>
        <v>7</v>
      </c>
      <c r="G24" s="32" t="n">
        <v>1</v>
      </c>
      <c r="H24" s="32" t="n">
        <v>1</v>
      </c>
      <c r="I24" s="32" t="n">
        <v>1</v>
      </c>
      <c r="J24" s="32" t="n">
        <f aca="false">F24+G24+H24+I24</f>
        <v>10</v>
      </c>
      <c r="K24" s="32" t="n">
        <f aca="false">J24*(1-E24)</f>
        <v>10</v>
      </c>
    </row>
    <row r="25" customFormat="false" ht="12.8" hidden="false" customHeight="false" outlineLevel="0" collapsed="false">
      <c r="A25" s="25" t="n">
        <f aca="false">B25</f>
        <v>147091</v>
      </c>
      <c r="B25" s="25" t="n">
        <v>147091</v>
      </c>
      <c r="C25" s="27" t="n">
        <v>42481.8450462963</v>
      </c>
      <c r="D25" s="30" t="n">
        <v>62</v>
      </c>
      <c r="E25" s="31" t="n">
        <f aca="false">MAX(_xlfn.DAYS(C25,C$5)*0.2,0)</f>
        <v>0.169148148140812</v>
      </c>
      <c r="F25" s="32" t="n">
        <f aca="false">7*D25/F$5</f>
        <v>7</v>
      </c>
      <c r="G25" s="32" t="n">
        <v>0.9</v>
      </c>
      <c r="H25" s="32" t="n">
        <v>1</v>
      </c>
      <c r="I25" s="32" t="n">
        <v>1</v>
      </c>
      <c r="J25" s="32" t="n">
        <f aca="false">F25+G25+H25+I25</f>
        <v>9.9</v>
      </c>
      <c r="K25" s="32" t="n">
        <f aca="false">J25*(1-E25)</f>
        <v>8.22543333340596</v>
      </c>
    </row>
    <row r="26" customFormat="false" ht="12.8" hidden="false" customHeight="false" outlineLevel="0" collapsed="false">
      <c r="A26" s="25" t="n">
        <f aca="false">B26</f>
        <v>147375</v>
      </c>
      <c r="B26" s="25" t="n">
        <v>147375</v>
      </c>
      <c r="C26" s="27" t="n">
        <v>42474.9151388889</v>
      </c>
      <c r="D26" s="30" t="n">
        <v>61</v>
      </c>
      <c r="E26" s="31" t="n">
        <f aca="false">MAX(_xlfn.DAYS(C26,C$5)*0.2,0)</f>
        <v>0</v>
      </c>
      <c r="F26" s="32" t="n">
        <f aca="false">7*D26/F$5</f>
        <v>6.88709677419355</v>
      </c>
      <c r="G26" s="32" t="n">
        <v>0.9</v>
      </c>
      <c r="H26" s="32" t="n">
        <v>0.9</v>
      </c>
      <c r="I26" s="32" t="n">
        <v>0.7</v>
      </c>
      <c r="J26" s="32" t="n">
        <f aca="false">F26+G26+H26+I26</f>
        <v>9.38709677419355</v>
      </c>
      <c r="K26" s="32" t="n">
        <f aca="false">J26*(1-E26)</f>
        <v>9.38709677419355</v>
      </c>
    </row>
    <row r="27" customFormat="false" ht="12.8" hidden="false" customHeight="false" outlineLevel="0" collapsed="false">
      <c r="A27" s="25" t="n">
        <f aca="false">B27</f>
        <v>147623</v>
      </c>
      <c r="B27" s="25" t="n">
        <v>147623</v>
      </c>
      <c r="C27" s="27" t="n">
        <v>42473.5692476852</v>
      </c>
      <c r="D27" s="30" t="n">
        <v>62</v>
      </c>
      <c r="E27" s="31" t="n">
        <f aca="false">MAX(_xlfn.DAYS(C27,C$5)*0.2,0)</f>
        <v>0</v>
      </c>
      <c r="F27" s="32" t="n">
        <f aca="false">7*D27/F$5</f>
        <v>7</v>
      </c>
      <c r="G27" s="32" t="n">
        <v>0.9</v>
      </c>
      <c r="H27" s="32" t="n">
        <v>1</v>
      </c>
      <c r="I27" s="32" t="n">
        <v>1</v>
      </c>
      <c r="J27" s="32" t="n">
        <f aca="false">F27+G27+H27+I27</f>
        <v>9.9</v>
      </c>
      <c r="K27" s="32" t="n">
        <f aca="false">J27*(1-E27)</f>
        <v>9.9</v>
      </c>
    </row>
    <row r="28" customFormat="false" ht="12.8" hidden="false" customHeight="false" outlineLevel="0" collapsed="false">
      <c r="A28" s="25" t="n">
        <f aca="false">B28</f>
        <v>147775</v>
      </c>
      <c r="B28" s="25" t="n">
        <v>147775</v>
      </c>
      <c r="C28" s="27" t="n">
        <v>42477.6266319445</v>
      </c>
      <c r="D28" s="30" t="n">
        <v>62</v>
      </c>
      <c r="E28" s="31" t="n">
        <f aca="false">MAX(_xlfn.DAYS(C28,C$5)*0.2,0)</f>
        <v>0</v>
      </c>
      <c r="F28" s="32" t="n">
        <f aca="false">7*D28/F$5</f>
        <v>7</v>
      </c>
      <c r="G28" s="32" t="n">
        <v>1</v>
      </c>
      <c r="H28" s="32" t="n">
        <v>1</v>
      </c>
      <c r="I28" s="32" t="n">
        <v>1</v>
      </c>
      <c r="J28" s="32" t="n">
        <f aca="false">F28+G28+H28+I28</f>
        <v>10</v>
      </c>
      <c r="K28" s="32" t="n">
        <f aca="false">J28*(1-E28)</f>
        <v>10</v>
      </c>
    </row>
    <row r="29" customFormat="false" ht="12.8" hidden="false" customHeight="false" outlineLevel="0" collapsed="false">
      <c r="A29" s="25" t="n">
        <f aca="false">B29</f>
        <v>147922</v>
      </c>
      <c r="B29" s="25" t="n">
        <v>147922</v>
      </c>
      <c r="C29" s="27" t="n">
        <v>42480.6672337963</v>
      </c>
      <c r="D29" s="30" t="n">
        <v>49</v>
      </c>
      <c r="E29" s="31" t="n">
        <f aca="false">MAX(_xlfn.DAYS(C29,C$5)*0.2,0)</f>
        <v>0</v>
      </c>
      <c r="F29" s="32" t="n">
        <f aca="false">7*D29/F$5</f>
        <v>5.53225806451613</v>
      </c>
      <c r="G29" s="32" t="n">
        <v>0.6</v>
      </c>
      <c r="H29" s="32" t="n">
        <v>0.7</v>
      </c>
      <c r="I29" s="32" t="n">
        <v>0.5</v>
      </c>
      <c r="J29" s="32" t="n">
        <f aca="false">F29+G29+H29+I29</f>
        <v>7.33225806451613</v>
      </c>
      <c r="K29" s="32" t="n">
        <f aca="false">J29*(1-E29)</f>
        <v>7.33225806451613</v>
      </c>
    </row>
    <row r="30" customFormat="false" ht="12.8" hidden="false" customHeight="false" outlineLevel="0" collapsed="false">
      <c r="A30" s="25" t="n">
        <f aca="false">B30</f>
        <v>148234</v>
      </c>
      <c r="B30" s="25" t="n">
        <v>148234</v>
      </c>
      <c r="C30" s="27" t="n">
        <v>42475.6943634259</v>
      </c>
      <c r="D30" s="30" t="n">
        <v>62</v>
      </c>
      <c r="E30" s="31" t="n">
        <f aca="false">MAX(_xlfn.DAYS(C30,C$5)*0.2,0)</f>
        <v>0</v>
      </c>
      <c r="F30" s="32" t="n">
        <f aca="false">7*D30/F$5</f>
        <v>7</v>
      </c>
      <c r="G30" s="32" t="n">
        <v>0.9</v>
      </c>
      <c r="H30" s="32" t="n">
        <v>1</v>
      </c>
      <c r="I30" s="32" t="n">
        <v>1</v>
      </c>
      <c r="J30" s="32" t="n">
        <f aca="false">F30+G30+H30+I30</f>
        <v>9.9</v>
      </c>
      <c r="K30" s="32" t="n">
        <f aca="false">J30*(1-E30)</f>
        <v>9.9</v>
      </c>
    </row>
    <row r="31" customFormat="false" ht="12.8" hidden="false" customHeight="false" outlineLevel="0" collapsed="false">
      <c r="A31" s="25" t="n">
        <f aca="false">B31</f>
        <v>148246</v>
      </c>
      <c r="B31" s="25" t="n">
        <v>148246</v>
      </c>
      <c r="C31" s="27" t="n">
        <v>42478.7941666667</v>
      </c>
      <c r="D31" s="30" t="n">
        <v>56</v>
      </c>
      <c r="E31" s="31" t="n">
        <f aca="false">MAX(_xlfn.DAYS(C31,C$5)*0.2,0)</f>
        <v>0</v>
      </c>
      <c r="F31" s="32" t="n">
        <f aca="false">7*D31/F$5</f>
        <v>6.32258064516129</v>
      </c>
      <c r="G31" s="32" t="n">
        <v>1</v>
      </c>
      <c r="H31" s="32" t="n">
        <v>0.2</v>
      </c>
      <c r="I31" s="32" t="n">
        <v>0.5</v>
      </c>
      <c r="J31" s="32" t="n">
        <f aca="false">F31+G31+H31+I31</f>
        <v>8.02258064516129</v>
      </c>
      <c r="K31" s="32" t="n">
        <f aca="false">J31*(1-E31)</f>
        <v>8.02258064516129</v>
      </c>
    </row>
    <row r="32" customFormat="false" ht="12.8" hidden="false" customHeight="false" outlineLevel="0" collapsed="false">
      <c r="A32" s="25" t="n">
        <f aca="false">B32</f>
        <v>148914</v>
      </c>
      <c r="B32" s="25" t="n">
        <v>148914</v>
      </c>
      <c r="C32" s="27" t="n">
        <v>42480.8306828704</v>
      </c>
      <c r="D32" s="30" t="n">
        <v>62</v>
      </c>
      <c r="E32" s="31" t="n">
        <f aca="false">MAX(_xlfn.DAYS(C32,C$5)*0.2,0)</f>
        <v>0</v>
      </c>
      <c r="F32" s="32" t="n">
        <f aca="false">7*D32/F$5</f>
        <v>7</v>
      </c>
      <c r="G32" s="32" t="n">
        <v>0.9</v>
      </c>
      <c r="H32" s="32" t="n">
        <v>0.8</v>
      </c>
      <c r="I32" s="32" t="n">
        <v>1</v>
      </c>
      <c r="J32" s="32" t="n">
        <f aca="false">F32+G32+H32+I32</f>
        <v>9.7</v>
      </c>
      <c r="K32" s="32" t="n">
        <f aca="false">J32*(1-E32)</f>
        <v>9.7</v>
      </c>
    </row>
    <row r="33" customFormat="false" ht="12.8" hidden="false" customHeight="false" outlineLevel="0" collapsed="false">
      <c r="A33" s="25" t="n">
        <f aca="false">B33</f>
        <v>150547</v>
      </c>
      <c r="B33" s="25" t="n">
        <v>150547</v>
      </c>
      <c r="C33" s="27" t="n">
        <v>42480.0005439815</v>
      </c>
      <c r="D33" s="30" t="n">
        <v>62</v>
      </c>
      <c r="E33" s="31" t="n">
        <f aca="false">MAX(_xlfn.DAYS(C33,C$5)*0.2,0)</f>
        <v>0</v>
      </c>
      <c r="F33" s="32" t="n">
        <f aca="false">7*D33/F$5</f>
        <v>7</v>
      </c>
      <c r="G33" s="32" t="n">
        <v>1</v>
      </c>
      <c r="H33" s="32" t="n">
        <v>0.8</v>
      </c>
      <c r="I33" s="32" t="n">
        <v>1</v>
      </c>
      <c r="J33" s="32" t="n">
        <f aca="false">F33+G33+H33+I33</f>
        <v>9.8</v>
      </c>
      <c r="K33" s="32" t="n">
        <f aca="false">J33*(1-E33)</f>
        <v>9.8</v>
      </c>
    </row>
    <row r="34" customFormat="false" ht="12.8" hidden="false" customHeight="false" outlineLevel="0" collapsed="false">
      <c r="A34" s="25" t="n">
        <f aca="false">B34</f>
        <v>155446</v>
      </c>
      <c r="B34" s="25" t="n">
        <v>155446</v>
      </c>
      <c r="C34" s="27" t="n">
        <v>42469.8489699074</v>
      </c>
      <c r="D34" s="30" t="n">
        <v>62</v>
      </c>
      <c r="E34" s="31" t="n">
        <f aca="false">MAX(_xlfn.DAYS(C34,C$5)*0.2,0)</f>
        <v>0</v>
      </c>
      <c r="F34" s="32" t="n">
        <f aca="false">7*D34/F$5</f>
        <v>7</v>
      </c>
      <c r="G34" s="32" t="n">
        <v>1</v>
      </c>
      <c r="H34" s="32" t="n">
        <v>1</v>
      </c>
      <c r="I34" s="32" t="n">
        <v>1</v>
      </c>
      <c r="J34" s="32" t="n">
        <f aca="false">F34+G34+H34+I34</f>
        <v>10</v>
      </c>
      <c r="K34" s="32" t="n">
        <f aca="false">J34*(1-E34)</f>
        <v>10</v>
      </c>
    </row>
    <row r="35" customFormat="false" ht="12.8" hidden="false" customHeight="false" outlineLevel="0" collapsed="false">
      <c r="A35" s="25" t="str">
        <f aca="false">B35</f>
        <v>meidanis</v>
      </c>
      <c r="B35" s="25" t="s">
        <v>136</v>
      </c>
      <c r="C35" s="27" t="n">
        <v>42469.3235416667</v>
      </c>
      <c r="D35" s="30" t="n">
        <v>62</v>
      </c>
      <c r="E35" s="31" t="n">
        <f aca="false">MAX(_xlfn.DAYS(C35,C$5)*0.2,0)</f>
        <v>0</v>
      </c>
      <c r="F35" s="32" t="n">
        <f aca="false">7*D35/F$5</f>
        <v>7</v>
      </c>
      <c r="G35" s="32"/>
      <c r="H35" s="32"/>
      <c r="I35" s="32"/>
      <c r="J35" s="32" t="n">
        <f aca="false">F35+G35+H35+I35</f>
        <v>7</v>
      </c>
      <c r="K35" s="32" t="n">
        <f aca="false">J35*(1-E35)</f>
        <v>7</v>
      </c>
    </row>
    <row r="36" customFormat="false" ht="12.8" hidden="false" customHeight="false" outlineLevel="0" collapsed="false">
      <c r="A36" s="25" t="n">
        <v>190185</v>
      </c>
      <c r="B36" s="25" t="s">
        <v>137</v>
      </c>
      <c r="C36" s="27" t="n">
        <v>42481.2685300926</v>
      </c>
      <c r="D36" s="30" t="n">
        <v>28</v>
      </c>
      <c r="E36" s="31" t="n">
        <f aca="false">MAX(_xlfn.DAYS(C36,C$5)*0.2,0)</f>
        <v>0.0538449074010714</v>
      </c>
      <c r="F36" s="32" t="n">
        <f aca="false">7*D36/F$5</f>
        <v>3.16129032258064</v>
      </c>
      <c r="G36" s="32" t="n">
        <v>1</v>
      </c>
      <c r="H36" s="32" t="n">
        <v>0</v>
      </c>
      <c r="I36" s="32" t="n">
        <v>0</v>
      </c>
      <c r="J36" s="32" t="n">
        <f aca="false">F36+G36+H36+I36</f>
        <v>4.16129032258065</v>
      </c>
      <c r="K36" s="32" t="n">
        <f aca="false">J36*(1-E36)</f>
        <v>3.93722603049232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L3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9" activeCellId="0" sqref="L19"/>
    </sheetView>
  </sheetViews>
  <sheetFormatPr defaultRowHeight="12.8"/>
  <cols>
    <col collapsed="false" hidden="false" max="1" min="1" style="0" width="8.50510204081633"/>
    <col collapsed="false" hidden="false" max="2" min="2" style="0" width="9.58673469387755"/>
    <col collapsed="false" hidden="false" max="3" min="3" style="0" width="17.280612244898"/>
    <col collapsed="false" hidden="false" max="257" min="4" style="0" width="8.50510204081633"/>
    <col collapsed="false" hidden="false" max="1025" min="258" style="0" width="8.36734693877551"/>
  </cols>
  <sheetData>
    <row r="4" customFormat="false" ht="17.15" hidden="false" customHeight="false" outlineLevel="0" collapsed="false">
      <c r="B4" s="24" t="s">
        <v>124</v>
      </c>
      <c r="C4" s="24"/>
      <c r="D4" s="24"/>
      <c r="E4" s="24"/>
      <c r="F4" s="25"/>
      <c r="G4" s="25"/>
      <c r="H4" s="25"/>
      <c r="I4" s="25"/>
      <c r="J4" s="25"/>
      <c r="K4" s="25"/>
    </row>
    <row r="5" customFormat="false" ht="13.55" hidden="false" customHeight="false" outlineLevel="0" collapsed="false">
      <c r="B5" s="26" t="s">
        <v>125</v>
      </c>
      <c r="C5" s="27" t="n">
        <v>42515.9993055556</v>
      </c>
      <c r="D5" s="27"/>
      <c r="E5" s="25"/>
      <c r="F5" s="25" t="n">
        <v>60</v>
      </c>
      <c r="G5" s="25"/>
      <c r="H5" s="25"/>
      <c r="I5" s="25"/>
      <c r="J5" s="25"/>
      <c r="K5" s="25"/>
    </row>
    <row r="6" customFormat="false" ht="13.55" hidden="false" customHeight="false" outlineLevel="0" collapsed="false">
      <c r="A6" s="28" t="s">
        <v>126</v>
      </c>
      <c r="B6" s="28" t="s">
        <v>16</v>
      </c>
      <c r="C6" s="28" t="s">
        <v>127</v>
      </c>
      <c r="D6" s="28" t="s">
        <v>128</v>
      </c>
      <c r="E6" s="28" t="s">
        <v>129</v>
      </c>
      <c r="F6" s="29" t="s">
        <v>130</v>
      </c>
      <c r="G6" s="29" t="s">
        <v>131</v>
      </c>
      <c r="H6" s="29" t="s">
        <v>132</v>
      </c>
      <c r="I6" s="29" t="s">
        <v>133</v>
      </c>
      <c r="J6" s="29" t="s">
        <v>134</v>
      </c>
      <c r="K6" s="28" t="s">
        <v>135</v>
      </c>
    </row>
    <row r="7" customFormat="false" ht="12.8" hidden="false" customHeight="false" outlineLevel="0" collapsed="false">
      <c r="A7" s="25" t="str">
        <f aca="false">B7</f>
        <v>meidanis</v>
      </c>
      <c r="B7" s="2" t="s">
        <v>136</v>
      </c>
      <c r="C7" s="33" t="s">
        <v>138</v>
      </c>
      <c r="D7" s="2" t="n">
        <v>59</v>
      </c>
      <c r="E7" s="31" t="n">
        <f aca="false">MAX(_xlfn.DAYS(C7,C$5)*0.2,0)</f>
        <v>0</v>
      </c>
      <c r="F7" s="32" t="n">
        <f aca="false">7*D7/F$5</f>
        <v>6.88333333333333</v>
      </c>
      <c r="G7" s="32"/>
      <c r="H7" s="32"/>
      <c r="I7" s="32"/>
      <c r="J7" s="32" t="n">
        <f aca="false">F7+G7+H7+I7</f>
        <v>6.88333333333333</v>
      </c>
      <c r="K7" s="32" t="n">
        <f aca="false">J7*(1-E7)</f>
        <v>6.88333333333333</v>
      </c>
    </row>
    <row r="8" customFormat="false" ht="12.8" hidden="false" customHeight="false" outlineLevel="0" collapsed="false">
      <c r="A8" s="25" t="n">
        <f aca="false">B8</f>
        <v>135582</v>
      </c>
      <c r="B8" s="2" t="n">
        <v>135582</v>
      </c>
      <c r="C8" s="33" t="s">
        <v>139</v>
      </c>
      <c r="D8" s="2" t="n">
        <v>40</v>
      </c>
      <c r="E8" s="31" t="n">
        <f aca="false">MAX(_xlfn.DAYS(C8,C$5)*0.2,0)</f>
        <v>0.025490740731766</v>
      </c>
      <c r="F8" s="32" t="n">
        <f aca="false">7*D8/F$5</f>
        <v>4.66666666666667</v>
      </c>
      <c r="G8" s="32" t="n">
        <v>0.8</v>
      </c>
      <c r="H8" s="32" t="n">
        <v>1</v>
      </c>
      <c r="I8" s="32" t="n">
        <v>0.4</v>
      </c>
      <c r="J8" s="32" t="n">
        <f aca="false">F8+G8+H8+I8</f>
        <v>6.86666666666667</v>
      </c>
      <c r="K8" s="32" t="n">
        <f aca="false">J8*(1-E8)</f>
        <v>6.69163024697521</v>
      </c>
    </row>
    <row r="9" customFormat="false" ht="12.8" hidden="false" customHeight="false" outlineLevel="0" collapsed="false">
      <c r="A9" s="25" t="n">
        <f aca="false">B9</f>
        <v>145444</v>
      </c>
      <c r="B9" s="2" t="n">
        <v>145444</v>
      </c>
      <c r="C9" s="33" t="s">
        <v>140</v>
      </c>
      <c r="D9" s="2" t="n">
        <v>50</v>
      </c>
      <c r="E9" s="31" t="n">
        <f aca="false">MAX(_xlfn.DAYS(C9,C$5)*0.2,0)</f>
        <v>0</v>
      </c>
      <c r="F9" s="32" t="n">
        <f aca="false">7*D9/F$5</f>
        <v>5.83333333333333</v>
      </c>
      <c r="G9" s="32"/>
      <c r="H9" s="32"/>
      <c r="I9" s="32"/>
      <c r="J9" s="32" t="n">
        <f aca="false">F9+G9+H9+I9</f>
        <v>5.83333333333333</v>
      </c>
      <c r="K9" s="32" t="n">
        <v>0</v>
      </c>
      <c r="L9" s="0" t="s">
        <v>141</v>
      </c>
    </row>
    <row r="10" customFormat="false" ht="12.8" hidden="false" customHeight="false" outlineLevel="0" collapsed="false">
      <c r="A10" s="25" t="n">
        <f aca="false">B10</f>
        <v>136008</v>
      </c>
      <c r="B10" s="2" t="n">
        <v>136008</v>
      </c>
      <c r="C10" s="33" t="s">
        <v>142</v>
      </c>
      <c r="D10" s="2" t="n">
        <v>60</v>
      </c>
      <c r="E10" s="31" t="n">
        <f aca="false">MAX(_xlfn.DAYS(C10,C$5)*0.2,0)</f>
        <v>0</v>
      </c>
      <c r="F10" s="32" t="n">
        <f aca="false">7*D10/F$5</f>
        <v>7</v>
      </c>
      <c r="G10" s="32" t="n">
        <v>0.8</v>
      </c>
      <c r="H10" s="32" t="n">
        <v>0.8</v>
      </c>
      <c r="I10" s="32" t="n">
        <v>1</v>
      </c>
      <c r="J10" s="32" t="n">
        <f aca="false">F10+G10+H10+I10</f>
        <v>9.6</v>
      </c>
      <c r="K10" s="32" t="n">
        <f aca="false">J10*(1-E10)</f>
        <v>9.6</v>
      </c>
    </row>
    <row r="11" customFormat="false" ht="12.8" hidden="false" customHeight="false" outlineLevel="0" collapsed="false">
      <c r="A11" s="25" t="n">
        <f aca="false">B11</f>
        <v>146810</v>
      </c>
      <c r="B11" s="2" t="n">
        <v>146810</v>
      </c>
      <c r="C11" s="33" t="s">
        <v>143</v>
      </c>
      <c r="D11" s="2" t="n">
        <v>60</v>
      </c>
      <c r="E11" s="31" t="n">
        <f aca="false">MAX(_xlfn.DAYS(C11,C$5)*0.2,0)</f>
        <v>0</v>
      </c>
      <c r="F11" s="32" t="n">
        <f aca="false">7*D11/F$5</f>
        <v>7</v>
      </c>
      <c r="G11" s="32" t="n">
        <v>0.9</v>
      </c>
      <c r="H11" s="32" t="n">
        <v>1</v>
      </c>
      <c r="I11" s="32" t="n">
        <v>1</v>
      </c>
      <c r="J11" s="32" t="n">
        <f aca="false">F11+G11+H11+I11</f>
        <v>9.9</v>
      </c>
      <c r="K11" s="32" t="n">
        <f aca="false">J11*(1-E11)</f>
        <v>9.9</v>
      </c>
    </row>
    <row r="12" customFormat="false" ht="12.8" hidden="false" customHeight="false" outlineLevel="0" collapsed="false">
      <c r="A12" s="25" t="n">
        <f aca="false">B12</f>
        <v>137478</v>
      </c>
      <c r="B12" s="2" t="n">
        <v>137478</v>
      </c>
      <c r="C12" s="33" t="s">
        <v>144</v>
      </c>
      <c r="D12" s="2" t="n">
        <v>11</v>
      </c>
      <c r="E12" s="31" t="n">
        <f aca="false">MAX(_xlfn.DAYS(C12,C$5)*0.2,0)</f>
        <v>0</v>
      </c>
      <c r="F12" s="32" t="n">
        <f aca="false">7*D12/F$5</f>
        <v>1.28333333333333</v>
      </c>
      <c r="G12" s="32" t="n">
        <v>0.9</v>
      </c>
      <c r="H12" s="32" t="n">
        <v>0.9</v>
      </c>
      <c r="I12" s="32" t="n">
        <v>0.6</v>
      </c>
      <c r="J12" s="32" t="n">
        <f aca="false">F12+G12+H12+I12</f>
        <v>3.68333333333333</v>
      </c>
      <c r="K12" s="32" t="n">
        <f aca="false">J12*(1-E12)</f>
        <v>3.68333333333333</v>
      </c>
    </row>
    <row r="13" customFormat="false" ht="12.8" hidden="false" customHeight="false" outlineLevel="0" collapsed="false">
      <c r="A13" s="25" t="n">
        <f aca="false">B13</f>
        <v>147623</v>
      </c>
      <c r="B13" s="2" t="n">
        <v>147623</v>
      </c>
      <c r="C13" s="33" t="s">
        <v>145</v>
      </c>
      <c r="D13" s="2" t="n">
        <v>49</v>
      </c>
      <c r="E13" s="31" t="n">
        <f aca="false">MAX(_xlfn.DAYS(C13,C$5)*0.2,0)</f>
        <v>0</v>
      </c>
      <c r="F13" s="32" t="n">
        <f aca="false">7*D13/F$5</f>
        <v>5.71666666666667</v>
      </c>
      <c r="G13" s="32"/>
      <c r="H13" s="32"/>
      <c r="I13" s="32"/>
      <c r="J13" s="32" t="n">
        <f aca="false">F13+G13+H13+I13</f>
        <v>5.71666666666667</v>
      </c>
      <c r="K13" s="32" t="n">
        <v>0</v>
      </c>
      <c r="L13" s="0" t="s">
        <v>146</v>
      </c>
    </row>
    <row r="14" customFormat="false" ht="12.8" hidden="false" customHeight="false" outlineLevel="0" collapsed="false">
      <c r="A14" s="25" t="n">
        <f aca="false">B14</f>
        <v>139546</v>
      </c>
      <c r="B14" s="2" t="n">
        <v>139546</v>
      </c>
      <c r="C14" s="33" t="s">
        <v>147</v>
      </c>
      <c r="D14" s="2" t="n">
        <v>60</v>
      </c>
      <c r="E14" s="31" t="n">
        <f aca="false">MAX(_xlfn.DAYS(C14,C$5)*0.2,0)</f>
        <v>0</v>
      </c>
      <c r="F14" s="32" t="n">
        <f aca="false">7*D14/F$5</f>
        <v>7</v>
      </c>
      <c r="G14" s="32" t="n">
        <v>0.9</v>
      </c>
      <c r="H14" s="32" t="n">
        <v>1</v>
      </c>
      <c r="I14" s="32" t="n">
        <v>1</v>
      </c>
      <c r="J14" s="32" t="n">
        <f aca="false">F14+G14+H14+I14</f>
        <v>9.9</v>
      </c>
      <c r="K14" s="32" t="n">
        <f aca="false">J14*(1-E14)</f>
        <v>9.9</v>
      </c>
    </row>
    <row r="15" customFormat="false" ht="12.8" hidden="false" customHeight="false" outlineLevel="0" collapsed="false">
      <c r="A15" s="25" t="n">
        <f aca="false">B15</f>
        <v>145166</v>
      </c>
      <c r="B15" s="2" t="n">
        <v>145166</v>
      </c>
      <c r="C15" s="33" t="s">
        <v>148</v>
      </c>
      <c r="D15" s="2" t="n">
        <v>50</v>
      </c>
      <c r="E15" s="31" t="n">
        <f aca="false">MAX(_xlfn.DAYS(C15,C$5)*0.2,0)</f>
        <v>0</v>
      </c>
      <c r="F15" s="32" t="n">
        <f aca="false">7*D15/F$5</f>
        <v>5.83333333333333</v>
      </c>
      <c r="G15" s="32" t="n">
        <v>1</v>
      </c>
      <c r="H15" s="32" t="n">
        <v>1</v>
      </c>
      <c r="I15" s="32" t="n">
        <v>0.6</v>
      </c>
      <c r="J15" s="32" t="n">
        <f aca="false">F15+G15+H15+I15</f>
        <v>8.43333333333333</v>
      </c>
      <c r="K15" s="32" t="n">
        <f aca="false">J15*(1-E15)</f>
        <v>8.43333333333333</v>
      </c>
    </row>
    <row r="16" customFormat="false" ht="12.8" hidden="false" customHeight="false" outlineLevel="0" collapsed="false">
      <c r="A16" s="25" t="n">
        <f aca="false">B16</f>
        <v>145781</v>
      </c>
      <c r="B16" s="2" t="n">
        <v>145781</v>
      </c>
      <c r="C16" s="33" t="s">
        <v>149</v>
      </c>
      <c r="D16" s="2" t="n">
        <v>50</v>
      </c>
      <c r="E16" s="31" t="n">
        <f aca="false">MAX(_xlfn.DAYS(C16,C$5)*0.2,0)</f>
        <v>0</v>
      </c>
      <c r="F16" s="32" t="n">
        <f aca="false">7*D16/F$5</f>
        <v>5.83333333333333</v>
      </c>
      <c r="G16" s="32"/>
      <c r="H16" s="32"/>
      <c r="I16" s="32"/>
      <c r="J16" s="32" t="n">
        <f aca="false">F16+G16+H16+I16</f>
        <v>5.83333333333333</v>
      </c>
      <c r="K16" s="32" t="n">
        <v>0</v>
      </c>
      <c r="L16" s="0" t="s">
        <v>150</v>
      </c>
    </row>
    <row r="17" customFormat="false" ht="12.8" hidden="false" customHeight="false" outlineLevel="0" collapsed="false">
      <c r="A17" s="25" t="n">
        <f aca="false">B17</f>
        <v>150547</v>
      </c>
      <c r="B17" s="2" t="n">
        <v>150547</v>
      </c>
      <c r="C17" s="33" t="s">
        <v>151</v>
      </c>
      <c r="D17" s="2" t="n">
        <v>50</v>
      </c>
      <c r="E17" s="31" t="n">
        <f aca="false">MAX(_xlfn.DAYS(C17,C$5)*0.2,0)</f>
        <v>0</v>
      </c>
      <c r="F17" s="32" t="n">
        <f aca="false">7*D17/F$5</f>
        <v>5.83333333333333</v>
      </c>
      <c r="G17" s="32" t="n">
        <v>0.8</v>
      </c>
      <c r="H17" s="32" t="n">
        <v>1</v>
      </c>
      <c r="I17" s="32" t="n">
        <v>0.8</v>
      </c>
      <c r="J17" s="32" t="n">
        <f aca="false">F17+G17+H17+I17</f>
        <v>8.43333333333333</v>
      </c>
      <c r="K17" s="32" t="n">
        <f aca="false">J17*(1-E17)</f>
        <v>8.43333333333333</v>
      </c>
    </row>
    <row r="18" customFormat="false" ht="12.8" hidden="false" customHeight="false" outlineLevel="0" collapsed="false">
      <c r="A18" s="25" t="n">
        <f aca="false">B18</f>
        <v>145539</v>
      </c>
      <c r="B18" s="2" t="n">
        <v>145539</v>
      </c>
      <c r="C18" s="33" t="s">
        <v>152</v>
      </c>
      <c r="D18" s="2" t="n">
        <v>50</v>
      </c>
      <c r="E18" s="31" t="n">
        <f aca="false">MAX(_xlfn.DAYS(C18,C$5)*0.2,0)</f>
        <v>0</v>
      </c>
      <c r="F18" s="32" t="n">
        <f aca="false">7*D18/F$5</f>
        <v>5.83333333333333</v>
      </c>
      <c r="G18" s="32" t="n">
        <v>0.8</v>
      </c>
      <c r="H18" s="32" t="n">
        <v>1</v>
      </c>
      <c r="I18" s="32" t="n">
        <v>0.8</v>
      </c>
      <c r="J18" s="32" t="n">
        <f aca="false">F18+G18+H18+I18</f>
        <v>8.43333333333333</v>
      </c>
      <c r="K18" s="32" t="n">
        <f aca="false">J18*(1-E18)</f>
        <v>8.43333333333333</v>
      </c>
    </row>
    <row r="19" customFormat="false" ht="12.8" hidden="false" customHeight="false" outlineLevel="0" collapsed="false">
      <c r="A19" s="25" t="n">
        <f aca="false">B19</f>
        <v>147375</v>
      </c>
      <c r="B19" s="2" t="n">
        <v>147375</v>
      </c>
      <c r="C19" s="33" t="s">
        <v>153</v>
      </c>
      <c r="D19" s="2" t="n">
        <v>50</v>
      </c>
      <c r="E19" s="31" t="n">
        <f aca="false">MAX(_xlfn.DAYS(C19,C$5)*0.2,0)</f>
        <v>0.0365856481395895</v>
      </c>
      <c r="F19" s="32" t="n">
        <f aca="false">7*D19/F$5</f>
        <v>5.83333333333333</v>
      </c>
      <c r="G19" s="32" t="n">
        <v>0.8</v>
      </c>
      <c r="H19" s="32" t="n">
        <v>1</v>
      </c>
      <c r="I19" s="32" t="n">
        <v>0.6</v>
      </c>
      <c r="J19" s="32" t="n">
        <f aca="false">F19+G19+H19+I19</f>
        <v>8.23333333333333</v>
      </c>
      <c r="K19" s="32" t="n">
        <v>0</v>
      </c>
      <c r="L19" s="0" t="s">
        <v>154</v>
      </c>
    </row>
    <row r="20" customFormat="false" ht="12.8" hidden="false" customHeight="false" outlineLevel="0" collapsed="false">
      <c r="A20" s="25" t="n">
        <f aca="false">B20</f>
        <v>122924</v>
      </c>
      <c r="B20" s="2" t="n">
        <v>122924</v>
      </c>
      <c r="C20" s="33" t="s">
        <v>155</v>
      </c>
      <c r="D20" s="2" t="n">
        <v>20</v>
      </c>
      <c r="E20" s="31" t="n">
        <f aca="false">MAX(_xlfn.DAYS(C20,C$5)*0.2,0)</f>
        <v>0</v>
      </c>
      <c r="F20" s="32" t="n">
        <f aca="false">7*D20/F$5</f>
        <v>2.33333333333333</v>
      </c>
      <c r="G20" s="32" t="n">
        <v>0.6</v>
      </c>
      <c r="H20" s="32" t="n">
        <v>0.5</v>
      </c>
      <c r="I20" s="32" t="n">
        <v>0.4</v>
      </c>
      <c r="J20" s="32" t="n">
        <f aca="false">F20+G20+H20+I20</f>
        <v>3.83333333333333</v>
      </c>
      <c r="K20" s="32" t="n">
        <f aca="false">J20*(1-E20)</f>
        <v>3.83333333333333</v>
      </c>
    </row>
    <row r="21" customFormat="false" ht="12.8" hidden="false" customHeight="false" outlineLevel="0" collapsed="false">
      <c r="A21" s="25" t="n">
        <f aca="false">B21</f>
        <v>145574</v>
      </c>
      <c r="B21" s="2" t="n">
        <v>145574</v>
      </c>
      <c r="C21" s="33" t="s">
        <v>156</v>
      </c>
      <c r="D21" s="2" t="n">
        <v>50</v>
      </c>
      <c r="E21" s="31" t="n">
        <f aca="false">MAX(_xlfn.DAYS(C21,C$5)*0.2,0)</f>
        <v>0</v>
      </c>
      <c r="F21" s="32" t="n">
        <f aca="false">7*D21/F$5</f>
        <v>5.83333333333333</v>
      </c>
      <c r="G21" s="32" t="n">
        <v>0.7</v>
      </c>
      <c r="H21" s="32" t="n">
        <v>0.7</v>
      </c>
      <c r="I21" s="32" t="n">
        <v>1</v>
      </c>
      <c r="J21" s="32" t="n">
        <f aca="false">F21+G21+H21+I21</f>
        <v>8.23333333333333</v>
      </c>
      <c r="K21" s="32" t="n">
        <f aca="false">J21*(1-E21)</f>
        <v>8.23333333333333</v>
      </c>
    </row>
    <row r="22" customFormat="false" ht="12.8" hidden="false" customHeight="false" outlineLevel="0" collapsed="false">
      <c r="A22" s="25" t="n">
        <f aca="false">B22</f>
        <v>117842</v>
      </c>
      <c r="B22" s="2" t="n">
        <v>117842</v>
      </c>
      <c r="C22" s="33" t="s">
        <v>157</v>
      </c>
      <c r="D22" s="2" t="n">
        <v>50</v>
      </c>
      <c r="E22" s="31" t="n">
        <f aca="false">MAX(_xlfn.DAYS(C22,C$5)*0.2,0)</f>
        <v>0</v>
      </c>
      <c r="F22" s="32" t="n">
        <f aca="false">7*D22/F$5</f>
        <v>5.83333333333333</v>
      </c>
      <c r="G22" s="32" t="n">
        <v>0.7</v>
      </c>
      <c r="H22" s="32" t="n">
        <v>1</v>
      </c>
      <c r="I22" s="32" t="n">
        <v>1</v>
      </c>
      <c r="J22" s="32" t="n">
        <f aca="false">F22+G22+H22+I22</f>
        <v>8.53333333333333</v>
      </c>
      <c r="K22" s="32" t="n">
        <f aca="false">J22*(1-E22)</f>
        <v>8.53333333333333</v>
      </c>
    </row>
    <row r="23" customFormat="false" ht="12.8" hidden="false" customHeight="false" outlineLevel="0" collapsed="false">
      <c r="A23" s="25" t="n">
        <f aca="false">B23</f>
        <v>148234</v>
      </c>
      <c r="B23" s="2" t="n">
        <v>148234</v>
      </c>
      <c r="C23" s="33" t="s">
        <v>158</v>
      </c>
      <c r="D23" s="2" t="n">
        <v>50</v>
      </c>
      <c r="E23" s="31" t="n">
        <f aca="false">MAX(_xlfn.DAYS(C23,C$5)*0.2,0)</f>
        <v>0</v>
      </c>
      <c r="F23" s="32" t="n">
        <f aca="false">7*D23/F$5</f>
        <v>5.83333333333333</v>
      </c>
      <c r="G23" s="32" t="n">
        <v>0.8</v>
      </c>
      <c r="H23" s="32" t="n">
        <v>0.6</v>
      </c>
      <c r="I23" s="32" t="n">
        <v>1</v>
      </c>
      <c r="J23" s="32" t="n">
        <f aca="false">F23+G23+H23+I23</f>
        <v>8.23333333333333</v>
      </c>
      <c r="K23" s="32" t="n">
        <f aca="false">J23*(1-E23)</f>
        <v>8.23333333333333</v>
      </c>
    </row>
    <row r="24" customFormat="false" ht="12.8" hidden="false" customHeight="false" outlineLevel="0" collapsed="false">
      <c r="A24" s="25" t="n">
        <f aca="false">B24</f>
        <v>147922</v>
      </c>
      <c r="B24" s="2" t="n">
        <v>147922</v>
      </c>
      <c r="C24" s="33" t="s">
        <v>159</v>
      </c>
      <c r="D24" s="2" t="n">
        <v>50</v>
      </c>
      <c r="E24" s="31" t="n">
        <f aca="false">MAX(_xlfn.DAYS(C24,C$5)*0.2,0)</f>
        <v>0</v>
      </c>
      <c r="F24" s="32" t="n">
        <f aca="false">7*D24/F$5</f>
        <v>5.83333333333333</v>
      </c>
      <c r="G24" s="32" t="n">
        <v>0.8</v>
      </c>
      <c r="H24" s="32" t="n">
        <v>0.9</v>
      </c>
      <c r="I24" s="32" t="n">
        <v>0.4</v>
      </c>
      <c r="J24" s="32" t="n">
        <f aca="false">F24+G24+H24+I24</f>
        <v>7.93333333333333</v>
      </c>
      <c r="K24" s="32" t="n">
        <f aca="false">J24*(1-E24)</f>
        <v>7.93333333333333</v>
      </c>
    </row>
    <row r="25" customFormat="false" ht="12.8" hidden="false" customHeight="false" outlineLevel="0" collapsed="false">
      <c r="A25" s="25" t="n">
        <f aca="false">B25</f>
        <v>147775</v>
      </c>
      <c r="B25" s="2" t="n">
        <v>147775</v>
      </c>
      <c r="C25" s="33" t="s">
        <v>160</v>
      </c>
      <c r="D25" s="2" t="n">
        <v>50</v>
      </c>
      <c r="E25" s="31" t="n">
        <f aca="false">MAX(_xlfn.DAYS(C25,C$5)*0.2,0)</f>
        <v>0</v>
      </c>
      <c r="F25" s="32" t="n">
        <f aca="false">7*D25/F$5</f>
        <v>5.83333333333333</v>
      </c>
      <c r="G25" s="32" t="n">
        <v>0.9</v>
      </c>
      <c r="H25" s="32" t="n">
        <v>1</v>
      </c>
      <c r="I25" s="32" t="n">
        <v>0.8</v>
      </c>
      <c r="J25" s="32" t="n">
        <f aca="false">F25+G25+H25+I25</f>
        <v>8.53333333333333</v>
      </c>
      <c r="K25" s="32" t="n">
        <f aca="false">J25*(1-E25)</f>
        <v>8.53333333333333</v>
      </c>
    </row>
    <row r="26" customFormat="false" ht="12.8" hidden="false" customHeight="false" outlineLevel="0" collapsed="false">
      <c r="A26" s="25" t="n">
        <f aca="false">B26</f>
        <v>147091</v>
      </c>
      <c r="B26" s="25" t="n">
        <v>147091</v>
      </c>
      <c r="C26" s="33" t="s">
        <v>161</v>
      </c>
      <c r="D26" s="2" t="n">
        <v>26</v>
      </c>
      <c r="E26" s="31" t="n">
        <f aca="false">MAX(_xlfn.DAYS(C26,C$5)*0.2,0)</f>
        <v>0.853571759251645</v>
      </c>
      <c r="F26" s="32" t="n">
        <f aca="false">7*D26/F$5</f>
        <v>3.03333333333333</v>
      </c>
      <c r="G26" s="32" t="n">
        <v>0.8</v>
      </c>
      <c r="H26" s="32" t="n">
        <v>0.9</v>
      </c>
      <c r="I26" s="32" t="n">
        <v>0.4</v>
      </c>
      <c r="J26" s="32" t="n">
        <f aca="false">F26+G26+H26+I26</f>
        <v>5.13333333333333</v>
      </c>
      <c r="K26" s="32" t="n">
        <f aca="false">J26*(1-E26)</f>
        <v>0.75166496917489</v>
      </c>
    </row>
    <row r="27" customFormat="false" ht="12.8" hidden="false" customHeight="false" outlineLevel="0" collapsed="false">
      <c r="A27" s="25" t="n">
        <f aca="false">B27</f>
        <v>138493</v>
      </c>
      <c r="B27" s="2" t="n">
        <v>138493</v>
      </c>
      <c r="C27" s="33" t="s">
        <v>162</v>
      </c>
      <c r="D27" s="2" t="n">
        <v>40</v>
      </c>
      <c r="E27" s="31" t="n">
        <f aca="false">MAX(_xlfn.DAYS(C27,C$5)*0.2,0)</f>
        <v>0</v>
      </c>
      <c r="F27" s="32" t="n">
        <f aca="false">7*D27/F$5</f>
        <v>4.66666666666667</v>
      </c>
      <c r="G27" s="32" t="n">
        <v>0.8</v>
      </c>
      <c r="H27" s="32" t="n">
        <v>0.9</v>
      </c>
      <c r="I27" s="32" t="n">
        <v>0.4</v>
      </c>
      <c r="J27" s="32" t="n">
        <f aca="false">F27+G27+H27+I27</f>
        <v>6.76666666666667</v>
      </c>
      <c r="K27" s="32" t="n">
        <f aca="false">J27*(1-E27)</f>
        <v>6.76666666666667</v>
      </c>
    </row>
    <row r="28" customFormat="false" ht="12.8" hidden="false" customHeight="false" outlineLevel="0" collapsed="false">
      <c r="A28" s="25" t="n">
        <f aca="false">B28</f>
        <v>146009</v>
      </c>
      <c r="B28" s="2" t="n">
        <v>146009</v>
      </c>
      <c r="C28" s="33" t="s">
        <v>163</v>
      </c>
      <c r="D28" s="2" t="n">
        <v>50</v>
      </c>
      <c r="E28" s="31" t="n">
        <f aca="false">MAX(_xlfn.DAYS(C28,C$5)*0.2,0)</f>
        <v>0</v>
      </c>
      <c r="F28" s="32" t="n">
        <f aca="false">7*D28/F$5</f>
        <v>5.83333333333333</v>
      </c>
      <c r="G28" s="32" t="n">
        <v>1</v>
      </c>
      <c r="H28" s="32" t="n">
        <v>1</v>
      </c>
      <c r="I28" s="32" t="n">
        <v>0.8</v>
      </c>
      <c r="J28" s="32" t="n">
        <f aca="false">F28+G28+H28+I28</f>
        <v>8.63333333333333</v>
      </c>
      <c r="K28" s="32" t="n">
        <f aca="false">J28*(1-E28)</f>
        <v>8.63333333333333</v>
      </c>
    </row>
    <row r="29" customFormat="false" ht="12.8" hidden="false" customHeight="false" outlineLevel="0" collapsed="false">
      <c r="A29" s="25" t="n">
        <f aca="false">B29</f>
        <v>138684</v>
      </c>
      <c r="B29" s="2" t="n">
        <v>138684</v>
      </c>
      <c r="C29" s="33" t="s">
        <v>164</v>
      </c>
      <c r="D29" s="2" t="n">
        <v>50</v>
      </c>
      <c r="E29" s="31" t="n">
        <f aca="false">MAX(_xlfn.DAYS(C29,C$5)*0.2,0)</f>
        <v>0</v>
      </c>
      <c r="F29" s="32" t="n">
        <f aca="false">7*D29/F$5</f>
        <v>5.83333333333333</v>
      </c>
      <c r="G29" s="32" t="n">
        <v>0.9</v>
      </c>
      <c r="H29" s="32" t="n">
        <v>0.9</v>
      </c>
      <c r="I29" s="32" t="n">
        <v>1</v>
      </c>
      <c r="J29" s="32" t="n">
        <f aca="false">F29+G29+H29+I29</f>
        <v>8.63333333333333</v>
      </c>
      <c r="K29" s="32" t="n">
        <f aca="false">J29*(1-E29)</f>
        <v>8.63333333333333</v>
      </c>
    </row>
    <row r="30" customFormat="false" ht="12.8" hidden="false" customHeight="false" outlineLevel="0" collapsed="false">
      <c r="A30" s="25" t="n">
        <f aca="false">B30</f>
        <v>155446</v>
      </c>
      <c r="B30" s="2" t="n">
        <v>155446</v>
      </c>
      <c r="C30" s="33" t="s">
        <v>165</v>
      </c>
      <c r="D30" s="2" t="n">
        <v>60</v>
      </c>
      <c r="E30" s="31" t="n">
        <f aca="false">MAX(_xlfn.DAYS(C30,C$5)*0.2,0)</f>
        <v>0</v>
      </c>
      <c r="F30" s="32" t="n">
        <f aca="false">7*D30/F$5</f>
        <v>7</v>
      </c>
      <c r="G30" s="32" t="n">
        <v>0.7</v>
      </c>
      <c r="H30" s="32" t="n">
        <v>0.8</v>
      </c>
      <c r="I30" s="32" t="n">
        <v>1</v>
      </c>
      <c r="J30" s="32" t="n">
        <f aca="false">F30+G30+H30+I30</f>
        <v>9.5</v>
      </c>
      <c r="K30" s="32" t="n">
        <f aca="false">J30*(1-E30)</f>
        <v>9.5</v>
      </c>
    </row>
    <row r="31" customFormat="false" ht="13.55" hidden="false" customHeight="false" outlineLevel="0" collapsed="false">
      <c r="A31" s="25" t="n">
        <f aca="false">B31</f>
        <v>138466</v>
      </c>
      <c r="B31" s="2" t="n">
        <v>138466</v>
      </c>
      <c r="C31" s="33" t="s">
        <v>166</v>
      </c>
      <c r="D31" s="2" t="n">
        <v>19</v>
      </c>
      <c r="E31" s="31" t="n">
        <f aca="false">MAX(_xlfn.DAYS(C31,C$5)*0.2,0)</f>
        <v>0.302120370362536</v>
      </c>
      <c r="F31" s="32" t="n">
        <f aca="false">7*D31/F$5</f>
        <v>2.21666666666667</v>
      </c>
      <c r="G31" s="32" t="n">
        <v>0.8</v>
      </c>
      <c r="H31" s="32" t="n">
        <v>0.9</v>
      </c>
      <c r="I31" s="32" t="n">
        <v>1</v>
      </c>
      <c r="J31" s="32" t="n">
        <f aca="false">F31+G31+H31+I31</f>
        <v>4.91666666666667</v>
      </c>
      <c r="K31" s="32" t="n">
        <f aca="false">J31*(1-E31)</f>
        <v>3.4312415123842</v>
      </c>
    </row>
    <row r="32" customFormat="false" ht="12.8" hidden="false" customHeight="false" outlineLevel="0" collapsed="false">
      <c r="A32" s="25" t="n">
        <f aca="false">B32</f>
        <v>137017</v>
      </c>
      <c r="B32" s="2" t="n">
        <v>137017</v>
      </c>
      <c r="C32" s="33" t="s">
        <v>167</v>
      </c>
      <c r="D32" s="2" t="n">
        <v>50</v>
      </c>
      <c r="E32" s="31" t="n">
        <f aca="false">MAX(_xlfn.DAYS(C32,C$5)*0.2,0)</f>
        <v>0</v>
      </c>
      <c r="F32" s="32" t="n">
        <f aca="false">7*D32/F$5</f>
        <v>5.83333333333333</v>
      </c>
      <c r="G32" s="32" t="n">
        <v>0.8</v>
      </c>
      <c r="H32" s="32" t="n">
        <v>0.9</v>
      </c>
      <c r="I32" s="32" t="n">
        <v>0.6</v>
      </c>
      <c r="J32" s="32" t="n">
        <f aca="false">F32+G32+H32+I32</f>
        <v>8.13333333333333</v>
      </c>
      <c r="K32" s="32" t="n">
        <f aca="false">J32*(1-E32)</f>
        <v>8.13333333333333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K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9" activeCellId="0" sqref="J19"/>
    </sheetView>
  </sheetViews>
  <sheetFormatPr defaultRowHeight="12.8"/>
  <cols>
    <col collapsed="false" hidden="false" max="1" min="1" style="0" width="8.50510204081633"/>
    <col collapsed="false" hidden="false" max="2" min="2" style="0" width="9.58673469387755"/>
    <col collapsed="false" hidden="false" max="3" min="3" style="0" width="17.280612244898"/>
    <col collapsed="false" hidden="false" max="257" min="4" style="0" width="8.50510204081633"/>
    <col collapsed="false" hidden="false" max="1025" min="258" style="0" width="8.36734693877551"/>
  </cols>
  <sheetData>
    <row r="4" customFormat="false" ht="17.15" hidden="false" customHeight="false" outlineLevel="0" collapsed="false">
      <c r="B4" s="24" t="s">
        <v>124</v>
      </c>
      <c r="C4" s="24"/>
      <c r="D4" s="24"/>
      <c r="E4" s="24"/>
      <c r="F4" s="25"/>
      <c r="G4" s="25"/>
      <c r="H4" s="25"/>
      <c r="I4" s="25"/>
      <c r="J4" s="25"/>
      <c r="K4" s="25"/>
    </row>
    <row r="5" customFormat="false" ht="13.55" hidden="false" customHeight="false" outlineLevel="0" collapsed="false">
      <c r="B5" s="26" t="s">
        <v>125</v>
      </c>
      <c r="C5" s="27" t="n">
        <v>42548.9993055556</v>
      </c>
      <c r="D5" s="27"/>
      <c r="E5" s="25"/>
      <c r="F5" s="25" t="n">
        <v>90</v>
      </c>
      <c r="G5" s="25"/>
      <c r="H5" s="25"/>
      <c r="I5" s="25"/>
      <c r="J5" s="25"/>
      <c r="K5" s="25"/>
    </row>
    <row r="6" customFormat="false" ht="13.55" hidden="false" customHeight="false" outlineLevel="0" collapsed="false">
      <c r="A6" s="28" t="s">
        <v>126</v>
      </c>
      <c r="B6" s="28" t="s">
        <v>16</v>
      </c>
      <c r="C6" s="28" t="s">
        <v>127</v>
      </c>
      <c r="D6" s="28" t="s">
        <v>128</v>
      </c>
      <c r="E6" s="28" t="s">
        <v>129</v>
      </c>
      <c r="F6" s="29" t="s">
        <v>130</v>
      </c>
      <c r="G6" s="29" t="s">
        <v>131</v>
      </c>
      <c r="H6" s="29" t="s">
        <v>132</v>
      </c>
      <c r="I6" s="29" t="s">
        <v>133</v>
      </c>
      <c r="J6" s="29" t="s">
        <v>134</v>
      </c>
      <c r="K6" s="28" t="s">
        <v>135</v>
      </c>
    </row>
    <row r="7" customFormat="false" ht="12.8" hidden="false" customHeight="false" outlineLevel="0" collapsed="false">
      <c r="A7" s="25" t="n">
        <f aca="false">B7</f>
        <v>145781</v>
      </c>
      <c r="B7" s="0" t="n">
        <v>145781</v>
      </c>
      <c r="C7" s="34" t="n">
        <v>42539.8028587963</v>
      </c>
      <c r="D7" s="0" t="n">
        <v>90</v>
      </c>
      <c r="E7" s="31" t="n">
        <f aca="false">MAX(_xlfn.DAYS(C7,C$5)*0.2,0)</f>
        <v>0</v>
      </c>
      <c r="F7" s="32" t="n">
        <f aca="false">7*D7/F$5</f>
        <v>7</v>
      </c>
      <c r="G7" s="32" t="n">
        <v>0.5</v>
      </c>
      <c r="H7" s="32" t="n">
        <v>0.8</v>
      </c>
      <c r="I7" s="32" t="n">
        <v>1</v>
      </c>
      <c r="J7" s="32" t="n">
        <f aca="false">F7+G7+H7+I7</f>
        <v>9.3</v>
      </c>
      <c r="K7" s="32" t="n">
        <f aca="false">J7*(1-E7)</f>
        <v>9.3</v>
      </c>
    </row>
    <row r="8" customFormat="false" ht="12.8" hidden="false" customHeight="false" outlineLevel="0" collapsed="false">
      <c r="A8" s="25" t="n">
        <f aca="false">B8</f>
        <v>145539</v>
      </c>
      <c r="B8" s="0" t="n">
        <v>145539</v>
      </c>
      <c r="C8" s="34" t="n">
        <v>42548.6952893519</v>
      </c>
      <c r="D8" s="0" t="n">
        <v>63</v>
      </c>
      <c r="E8" s="31" t="n">
        <f aca="false">MAX(_xlfn.DAYS(C8,C$5)*0.2,0)</f>
        <v>0</v>
      </c>
      <c r="F8" s="32" t="n">
        <f aca="false">7*D8/F$5</f>
        <v>4.9</v>
      </c>
      <c r="G8" s="32" t="n">
        <v>0</v>
      </c>
      <c r="H8" s="32" t="n">
        <v>0</v>
      </c>
      <c r="I8" s="32" t="n">
        <v>0</v>
      </c>
      <c r="J8" s="32" t="n">
        <f aca="false">F8+G8+H8+I8</f>
        <v>4.9</v>
      </c>
      <c r="K8" s="32" t="n">
        <f aca="false">J8*(1-E8)</f>
        <v>4.9</v>
      </c>
    </row>
    <row r="9" customFormat="false" ht="12.8" hidden="false" customHeight="false" outlineLevel="0" collapsed="false">
      <c r="A9" s="25" t="n">
        <f aca="false">B9</f>
        <v>138466</v>
      </c>
      <c r="B9" s="0" t="n">
        <v>138466</v>
      </c>
      <c r="C9" s="34" t="n">
        <v>42548.888287037</v>
      </c>
      <c r="D9" s="0" t="n">
        <v>74</v>
      </c>
      <c r="E9" s="31" t="n">
        <f aca="false">MAX(_xlfn.DAYS(C9,C$5)*0.2,0)</f>
        <v>0</v>
      </c>
      <c r="F9" s="32" t="n">
        <f aca="false">7*D9/F$5</f>
        <v>5.75555555555556</v>
      </c>
      <c r="G9" s="32" t="n">
        <v>0.8</v>
      </c>
      <c r="H9" s="32" t="n">
        <v>0.9</v>
      </c>
      <c r="I9" s="32" t="n">
        <v>1</v>
      </c>
      <c r="J9" s="32" t="n">
        <f aca="false">F9+G9+H9+I9</f>
        <v>8.45555555555556</v>
      </c>
      <c r="K9" s="32" t="n">
        <f aca="false">J9*(1-E9)</f>
        <v>8.45555555555556</v>
      </c>
    </row>
    <row r="10" customFormat="false" ht="12.8" hidden="false" customHeight="false" outlineLevel="0" collapsed="false">
      <c r="A10" s="25" t="n">
        <f aca="false">B10</f>
        <v>135582</v>
      </c>
      <c r="B10" s="0" t="n">
        <v>135582</v>
      </c>
      <c r="C10" s="34" t="n">
        <v>42540.6306134259</v>
      </c>
      <c r="D10" s="0" t="n">
        <v>90</v>
      </c>
      <c r="E10" s="31" t="n">
        <f aca="false">MAX(_xlfn.DAYS(C10,C$5)*0.2,0)</f>
        <v>0</v>
      </c>
      <c r="F10" s="32" t="n">
        <f aca="false">7*D10/F$5</f>
        <v>7</v>
      </c>
      <c r="G10" s="32" t="n">
        <v>0.4</v>
      </c>
      <c r="H10" s="32" t="n">
        <v>0.8</v>
      </c>
      <c r="I10" s="32" t="n">
        <v>1</v>
      </c>
      <c r="J10" s="32" t="n">
        <f aca="false">F10+G10+H10+I10</f>
        <v>9.2</v>
      </c>
      <c r="K10" s="32" t="n">
        <f aca="false">J10*(1-E10)</f>
        <v>9.2</v>
      </c>
    </row>
    <row r="11" customFormat="false" ht="12.8" hidden="false" customHeight="false" outlineLevel="0" collapsed="false">
      <c r="A11" s="25" t="n">
        <f aca="false">B11</f>
        <v>145574</v>
      </c>
      <c r="B11" s="0" t="n">
        <v>145574</v>
      </c>
      <c r="C11" s="34" t="n">
        <v>42545.7292013889</v>
      </c>
      <c r="D11" s="0" t="n">
        <v>90</v>
      </c>
      <c r="E11" s="31" t="n">
        <f aca="false">MAX(_xlfn.DAYS(C11,C$5)*0.2,0)</f>
        <v>0</v>
      </c>
      <c r="F11" s="32" t="n">
        <f aca="false">7*D11/F$5</f>
        <v>7</v>
      </c>
      <c r="G11" s="32" t="n">
        <v>0.2</v>
      </c>
      <c r="H11" s="32" t="n">
        <v>0.8</v>
      </c>
      <c r="I11" s="32" t="n">
        <v>1</v>
      </c>
      <c r="J11" s="32" t="n">
        <f aca="false">F11+G11+H11+I11</f>
        <v>9</v>
      </c>
      <c r="K11" s="32" t="n">
        <f aca="false">J11*(1-E11)</f>
        <v>9</v>
      </c>
    </row>
    <row r="12" customFormat="false" ht="12.8" hidden="false" customHeight="false" outlineLevel="0" collapsed="false">
      <c r="A12" s="25" t="n">
        <f aca="false">B12</f>
        <v>117842</v>
      </c>
      <c r="B12" s="0" t="n">
        <v>117842</v>
      </c>
      <c r="C12" s="34" t="n">
        <v>42541.6499537037</v>
      </c>
      <c r="D12" s="0" t="n">
        <v>90</v>
      </c>
      <c r="E12" s="31" t="n">
        <f aca="false">MAX(_xlfn.DAYS(C12,C$5)*0.2,0)</f>
        <v>0</v>
      </c>
      <c r="F12" s="32" t="n">
        <f aca="false">7*D12/F$5</f>
        <v>7</v>
      </c>
      <c r="G12" s="32" t="n">
        <v>0.2</v>
      </c>
      <c r="H12" s="32" t="n">
        <v>1</v>
      </c>
      <c r="I12" s="32" t="n">
        <v>1</v>
      </c>
      <c r="J12" s="32" t="n">
        <f aca="false">F12+G12+H12+I12</f>
        <v>9.2</v>
      </c>
      <c r="K12" s="32" t="n">
        <f aca="false">J12*(1-E12)</f>
        <v>9.2</v>
      </c>
    </row>
    <row r="13" customFormat="false" ht="12.8" hidden="false" customHeight="false" outlineLevel="0" collapsed="false">
      <c r="A13" s="25" t="n">
        <f aca="false">B13</f>
        <v>136008</v>
      </c>
      <c r="B13" s="0" t="n">
        <v>136008</v>
      </c>
      <c r="C13" s="34" t="n">
        <v>42537.4371759259</v>
      </c>
      <c r="D13" s="0" t="n">
        <v>90</v>
      </c>
      <c r="E13" s="31" t="n">
        <f aca="false">MAX(_xlfn.DAYS(C13,C$5)*0.2,0)</f>
        <v>0</v>
      </c>
      <c r="F13" s="32" t="n">
        <f aca="false">7*D13/F$5</f>
        <v>7</v>
      </c>
      <c r="G13" s="32" t="n">
        <v>0.8</v>
      </c>
      <c r="H13" s="32" t="n">
        <v>0.8</v>
      </c>
      <c r="I13" s="32" t="n">
        <v>1</v>
      </c>
      <c r="J13" s="32" t="n">
        <f aca="false">F13+G13+H13+I13</f>
        <v>9.6</v>
      </c>
      <c r="K13" s="32" t="n">
        <f aca="false">J13*(1-E13)</f>
        <v>9.6</v>
      </c>
    </row>
    <row r="14" customFormat="false" ht="12.8" hidden="false" customHeight="false" outlineLevel="0" collapsed="false">
      <c r="A14" s="25" t="n">
        <f aca="false">B14</f>
        <v>137478</v>
      </c>
      <c r="B14" s="0" t="n">
        <v>137478</v>
      </c>
      <c r="C14" s="34" t="n">
        <v>42542.0287962963</v>
      </c>
      <c r="D14" s="0" t="n">
        <v>90</v>
      </c>
      <c r="E14" s="31" t="n">
        <f aca="false">MAX(_xlfn.DAYS(C14,C$5)*0.2,0)</f>
        <v>0</v>
      </c>
      <c r="F14" s="32" t="n">
        <f aca="false">7*D14/F$5</f>
        <v>7</v>
      </c>
      <c r="G14" s="32" t="n">
        <v>0.8</v>
      </c>
      <c r="H14" s="32" t="n">
        <v>0.9</v>
      </c>
      <c r="I14" s="32" t="n">
        <v>1</v>
      </c>
      <c r="J14" s="32" t="n">
        <f aca="false">F14+G14+H14+I14</f>
        <v>9.7</v>
      </c>
      <c r="K14" s="32" t="n">
        <f aca="false">J14*(1-E14)</f>
        <v>9.7</v>
      </c>
    </row>
    <row r="15" customFormat="false" ht="12.8" hidden="false" customHeight="false" outlineLevel="0" collapsed="false">
      <c r="A15" s="25" t="n">
        <f aca="false">B15</f>
        <v>146810</v>
      </c>
      <c r="B15" s="0" t="n">
        <v>146810</v>
      </c>
      <c r="C15" s="34" t="n">
        <v>42533.988900463</v>
      </c>
      <c r="D15" s="0" t="n">
        <v>90</v>
      </c>
      <c r="E15" s="31" t="n">
        <f aca="false">MAX(_xlfn.DAYS(C15,C$5)*0.2,0)</f>
        <v>0</v>
      </c>
      <c r="F15" s="32" t="n">
        <f aca="false">7*D15/F$5</f>
        <v>7</v>
      </c>
      <c r="G15" s="32" t="n">
        <v>0.5</v>
      </c>
      <c r="H15" s="32" t="n">
        <v>1</v>
      </c>
      <c r="I15" s="32" t="n">
        <v>1</v>
      </c>
      <c r="J15" s="32" t="n">
        <f aca="false">F15+G15+H15+I15</f>
        <v>9.5</v>
      </c>
      <c r="K15" s="32" t="n">
        <f aca="false">J15*(1-E15)</f>
        <v>9.5</v>
      </c>
    </row>
    <row r="16" customFormat="false" ht="12.8" hidden="false" customHeight="false" outlineLevel="0" collapsed="false">
      <c r="A16" s="25" t="n">
        <f aca="false">B16</f>
        <v>138493</v>
      </c>
      <c r="B16" s="0" t="n">
        <v>138493</v>
      </c>
      <c r="C16" s="34" t="n">
        <v>42534.8366087963</v>
      </c>
      <c r="D16" s="0" t="n">
        <v>90</v>
      </c>
      <c r="E16" s="31" t="n">
        <f aca="false">MAX(_xlfn.DAYS(C16,C$5)*0.2,0)</f>
        <v>0</v>
      </c>
      <c r="F16" s="32" t="n">
        <f aca="false">7*D16/F$5</f>
        <v>7</v>
      </c>
      <c r="G16" s="32" t="n">
        <v>0.8</v>
      </c>
      <c r="H16" s="32" t="n">
        <v>1</v>
      </c>
      <c r="I16" s="32" t="n">
        <v>1</v>
      </c>
      <c r="J16" s="32" t="n">
        <f aca="false">F16+G16+H16+I16</f>
        <v>9.8</v>
      </c>
      <c r="K16" s="32" t="n">
        <f aca="false">J16*(1-E16)</f>
        <v>9.8</v>
      </c>
    </row>
    <row r="17" customFormat="false" ht="12.8" hidden="false" customHeight="false" outlineLevel="0" collapsed="false">
      <c r="A17" s="25" t="n">
        <f aca="false">B17</f>
        <v>147623</v>
      </c>
      <c r="B17" s="0" t="n">
        <v>147623</v>
      </c>
      <c r="C17" s="34" t="n">
        <v>42544.5424652778</v>
      </c>
      <c r="D17" s="0" t="n">
        <v>90</v>
      </c>
      <c r="E17" s="31" t="n">
        <f aca="false">MAX(_xlfn.DAYS(C17,C$5)*0.2,0)</f>
        <v>0</v>
      </c>
      <c r="F17" s="32" t="n">
        <f aca="false">7*D17/F$5</f>
        <v>7</v>
      </c>
      <c r="G17" s="32" t="n">
        <v>0.8</v>
      </c>
      <c r="H17" s="32" t="n">
        <v>1</v>
      </c>
      <c r="I17" s="32" t="n">
        <v>1</v>
      </c>
      <c r="J17" s="32" t="n">
        <f aca="false">F17+G17+H17+I17</f>
        <v>9.8</v>
      </c>
      <c r="K17" s="32" t="n">
        <f aca="false">J17*(1-E17)</f>
        <v>9.8</v>
      </c>
    </row>
    <row r="18" customFormat="false" ht="12.8" hidden="false" customHeight="false" outlineLevel="0" collapsed="false">
      <c r="A18" s="25" t="n">
        <f aca="false">B18</f>
        <v>138684</v>
      </c>
      <c r="B18" s="0" t="n">
        <v>138684</v>
      </c>
      <c r="C18" s="34" t="n">
        <v>42536.3337037037</v>
      </c>
      <c r="D18" s="0" t="n">
        <v>90</v>
      </c>
      <c r="E18" s="31" t="n">
        <f aca="false">MAX(_xlfn.DAYS(C18,C$5)*0.2,0)</f>
        <v>0</v>
      </c>
      <c r="F18" s="32" t="n">
        <f aca="false">7*D18/F$5</f>
        <v>7</v>
      </c>
      <c r="G18" s="32" t="n">
        <v>0.8</v>
      </c>
      <c r="H18" s="32" t="n">
        <v>1</v>
      </c>
      <c r="I18" s="32" t="n">
        <v>1</v>
      </c>
      <c r="J18" s="32" t="n">
        <f aca="false">F18+G18+H18+I18</f>
        <v>9.8</v>
      </c>
      <c r="K18" s="32" t="n">
        <f aca="false">J18*(1-E18)</f>
        <v>9.8</v>
      </c>
    </row>
    <row r="19" customFormat="false" ht="12.8" hidden="false" customHeight="false" outlineLevel="0" collapsed="false">
      <c r="A19" s="25" t="n">
        <f aca="false">B19</f>
        <v>155446</v>
      </c>
      <c r="B19" s="0" t="n">
        <v>155446</v>
      </c>
      <c r="C19" s="34" t="n">
        <v>42544.7103935185</v>
      </c>
      <c r="D19" s="0" t="n">
        <v>90</v>
      </c>
      <c r="E19" s="31" t="n">
        <f aca="false">MAX(_xlfn.DAYS(C19,C$5)*0.2,0)</f>
        <v>0</v>
      </c>
      <c r="F19" s="32" t="n">
        <f aca="false">7*D19/F$5</f>
        <v>7</v>
      </c>
      <c r="G19" s="32" t="n">
        <v>0.9</v>
      </c>
      <c r="H19" s="32" t="n">
        <v>1</v>
      </c>
      <c r="I19" s="32" t="n">
        <v>1</v>
      </c>
      <c r="J19" s="32" t="n">
        <f aca="false">F19+G19+H19+I19</f>
        <v>9.9</v>
      </c>
      <c r="K19" s="32" t="n">
        <f aca="false">J19*(1-E19)</f>
        <v>9.9</v>
      </c>
    </row>
    <row r="20" customFormat="false" ht="12.8" hidden="false" customHeight="false" outlineLevel="0" collapsed="false">
      <c r="A20" s="25" t="n">
        <f aca="false">B20</f>
        <v>148234</v>
      </c>
      <c r="B20" s="0" t="n">
        <v>148234</v>
      </c>
      <c r="C20" s="34" t="n">
        <v>42535.9924074074</v>
      </c>
      <c r="D20" s="0" t="n">
        <v>90</v>
      </c>
      <c r="E20" s="31" t="n">
        <f aca="false">MAX(_xlfn.DAYS(C20,C$5)*0.2,0)</f>
        <v>0</v>
      </c>
      <c r="F20" s="32" t="n">
        <f aca="false">7*D20/F$5</f>
        <v>7</v>
      </c>
      <c r="G20" s="32" t="n">
        <v>0.2</v>
      </c>
      <c r="H20" s="32" t="n">
        <v>0.8</v>
      </c>
      <c r="I20" s="32" t="n">
        <v>1</v>
      </c>
      <c r="J20" s="32" t="n">
        <f aca="false">F20+G20+H20+I20</f>
        <v>9</v>
      </c>
      <c r="K20" s="32" t="n">
        <f aca="false">J20*(1-E20)</f>
        <v>9</v>
      </c>
    </row>
    <row r="21" customFormat="false" ht="12.8" hidden="false" customHeight="false" outlineLevel="0" collapsed="false">
      <c r="A21" s="25" t="n">
        <f aca="false">B21</f>
        <v>139546</v>
      </c>
      <c r="B21" s="0" t="n">
        <v>139546</v>
      </c>
      <c r="C21" s="34" t="n">
        <v>42531.5283101852</v>
      </c>
      <c r="D21" s="0" t="n">
        <v>90</v>
      </c>
      <c r="E21" s="31" t="n">
        <f aca="false">MAX(_xlfn.DAYS(C21,C$5)*0.2,0)</f>
        <v>0</v>
      </c>
      <c r="F21" s="32" t="n">
        <f aca="false">7*D21/F$5</f>
        <v>7</v>
      </c>
      <c r="G21" s="32" t="n">
        <v>1</v>
      </c>
      <c r="H21" s="32" t="n">
        <v>0.9</v>
      </c>
      <c r="I21" s="32" t="n">
        <v>1</v>
      </c>
      <c r="J21" s="32" t="n">
        <f aca="false">F21+G21+H21+I21</f>
        <v>9.9</v>
      </c>
      <c r="K21" s="32" t="n">
        <f aca="false">J21*(1-E21)</f>
        <v>9.9</v>
      </c>
    </row>
    <row r="22" customFormat="false" ht="12.8" hidden="false" customHeight="false" outlineLevel="0" collapsed="false">
      <c r="A22" s="25" t="n">
        <f aca="false">B22</f>
        <v>147775</v>
      </c>
      <c r="B22" s="0" t="n">
        <v>147775</v>
      </c>
      <c r="C22" s="34" t="n">
        <v>42547.6190393519</v>
      </c>
      <c r="D22" s="0" t="n">
        <v>90</v>
      </c>
      <c r="E22" s="31" t="n">
        <f aca="false">MAX(_xlfn.DAYS(C22,C$5)*0.2,0)</f>
        <v>0</v>
      </c>
      <c r="F22" s="32" t="n">
        <f aca="false">7*D22/F$5</f>
        <v>7</v>
      </c>
      <c r="G22" s="32" t="n">
        <v>0.8</v>
      </c>
      <c r="H22" s="32" t="n">
        <v>0.8</v>
      </c>
      <c r="I22" s="32" t="n">
        <v>0.9</v>
      </c>
      <c r="J22" s="32" t="n">
        <f aca="false">F22+G22+H22+I22</f>
        <v>9.5</v>
      </c>
      <c r="K22" s="32" t="n">
        <f aca="false">J22*(1-E22)</f>
        <v>9.5</v>
      </c>
    </row>
    <row r="23" customFormat="false" ht="12.8" hidden="false" customHeight="false" outlineLevel="0" collapsed="false">
      <c r="A23" s="25" t="n">
        <f aca="false">B23</f>
        <v>145444</v>
      </c>
      <c r="B23" s="0" t="n">
        <v>145444</v>
      </c>
      <c r="C23" s="34" t="n">
        <v>42549.8294791667</v>
      </c>
      <c r="D23" s="0" t="n">
        <v>83</v>
      </c>
      <c r="E23" s="31" t="n">
        <f aca="false">MAX(_xlfn.DAYS(C23,C$5)*0.2,0)</f>
        <v>0.166034722213226</v>
      </c>
      <c r="F23" s="32" t="n">
        <f aca="false">7*D23/F$5</f>
        <v>6.45555555555556</v>
      </c>
      <c r="G23" s="32" t="n">
        <v>0.9</v>
      </c>
      <c r="H23" s="32" t="n">
        <v>1</v>
      </c>
      <c r="I23" s="32" t="n">
        <v>0.9</v>
      </c>
      <c r="J23" s="32" t="n">
        <f aca="false">F23+G23+H23+I23</f>
        <v>9.25555555555556</v>
      </c>
      <c r="K23" s="32" t="n">
        <f aca="false">J23*(1-E23)</f>
        <v>7.71881195995981</v>
      </c>
    </row>
    <row r="24" customFormat="false" ht="12.8" hidden="false" customHeight="false" outlineLevel="0" collapsed="false">
      <c r="A24" s="25" t="n">
        <f aca="false">B24</f>
        <v>145166</v>
      </c>
      <c r="B24" s="0" t="n">
        <v>145166</v>
      </c>
      <c r="C24" s="34" t="n">
        <v>42546.1449189815</v>
      </c>
      <c r="D24" s="0" t="n">
        <v>68</v>
      </c>
      <c r="E24" s="31" t="n">
        <f aca="false">MAX(_xlfn.DAYS(C24,C$5)*0.2,0)</f>
        <v>0</v>
      </c>
      <c r="F24" s="32" t="n">
        <f aca="false">7*D24/F$5</f>
        <v>5.28888888888889</v>
      </c>
      <c r="G24" s="32" t="n">
        <v>0.7</v>
      </c>
      <c r="H24" s="32" t="n">
        <v>1</v>
      </c>
      <c r="I24" s="32" t="n">
        <v>1</v>
      </c>
      <c r="J24" s="32" t="n">
        <f aca="false">F24+G24+H24+I24</f>
        <v>7.98888888888889</v>
      </c>
      <c r="K24" s="32" t="n">
        <f aca="false">J24*(1-E24)</f>
        <v>7.98888888888889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4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9" activeCellId="0" sqref="A9"/>
    </sheetView>
  </sheetViews>
  <sheetFormatPr defaultRowHeight="12.8"/>
  <cols>
    <col collapsed="false" hidden="false" max="1" min="1" style="0" width="11.6071428571429"/>
    <col collapsed="false" hidden="false" max="2" min="2" style="0" width="23.3520408163265"/>
    <col collapsed="false" hidden="false" max="3" min="3" style="0" width="3.37244897959184"/>
    <col collapsed="false" hidden="false" max="4" min="4" style="0" width="6.0765306122449"/>
    <col collapsed="false" hidden="false" max="5" min="5" style="0" width="8.23469387755102"/>
    <col collapsed="false" hidden="false" max="6" min="6" style="0" width="3.51020408163265"/>
    <col collapsed="false" hidden="false" max="7" min="7" style="0" width="8.23469387755102"/>
    <col collapsed="false" hidden="false" max="8" min="8" style="0" width="6.0765306122449"/>
    <col collapsed="false" hidden="false" max="9" min="9" style="0" width="3.51020408163265"/>
    <col collapsed="false" hidden="false" max="10" min="10" style="0" width="8.23469387755102"/>
    <col collapsed="false" hidden="false" max="11" min="11" style="0" width="8.36734693877551"/>
    <col collapsed="false" hidden="false" max="12" min="12" style="0" width="8.23469387755102"/>
    <col collapsed="false" hidden="false" max="13" min="13" style="0" width="28.2142857142857"/>
    <col collapsed="false" hidden="false" max="257" min="14" style="0" width="8.23469387755102"/>
    <col collapsed="false" hidden="false" max="1025" min="258" style="0" width="8.36734693877551"/>
  </cols>
  <sheetData>
    <row r="1" customFormat="false" ht="13.55" hidden="false" customHeight="false" outlineLevel="0" collapsed="false">
      <c r="A1" s="0" t="s">
        <v>16</v>
      </c>
      <c r="D1" s="0" t="s">
        <v>17</v>
      </c>
      <c r="H1" s="0" t="s">
        <v>18</v>
      </c>
      <c r="I1" s="0" t="s">
        <v>168</v>
      </c>
      <c r="K1" s="0" t="s">
        <v>169</v>
      </c>
    </row>
    <row r="3" customFormat="false" ht="13.55" hidden="false" customHeight="false" outlineLevel="0" collapsed="false">
      <c r="A3" s="0" t="n">
        <v>90589</v>
      </c>
      <c r="B3" s="0" t="s">
        <v>37</v>
      </c>
      <c r="C3" s="0" t="n">
        <v>42</v>
      </c>
      <c r="D3" s="0" t="s">
        <v>38</v>
      </c>
      <c r="L3" s="0" t="n">
        <f aca="false">LEN(B3)</f>
        <v>18</v>
      </c>
      <c r="M3" s="0" t="str">
        <f aca="false">TRIM(B3)</f>
        <v>Caio Cezar Correia</v>
      </c>
      <c r="N3" s="0" t="n">
        <f aca="false">LEN(M3)</f>
        <v>18</v>
      </c>
      <c r="O3" s="0" t="str">
        <f aca="false">TEXT(A3,"000000")</f>
        <v>090589</v>
      </c>
      <c r="P3" s="0" t="str">
        <f aca="false">CONCATENATE("RA",O3)</f>
        <v>RA090589</v>
      </c>
    </row>
    <row r="4" customFormat="false" ht="13.55" hidden="false" customHeight="false" outlineLevel="0" collapsed="false">
      <c r="A4" s="0" t="n">
        <v>96952</v>
      </c>
      <c r="B4" s="0" t="s">
        <v>40</v>
      </c>
      <c r="C4" s="0" t="n">
        <v>56</v>
      </c>
      <c r="D4" s="0" t="s">
        <v>38</v>
      </c>
      <c r="F4" s="0" t="s">
        <v>170</v>
      </c>
      <c r="L4" s="0" t="n">
        <f aca="false">LEN(B4)</f>
        <v>22</v>
      </c>
      <c r="M4" s="0" t="str">
        <f aca="false">TRIM(B4)</f>
        <v>Andréia Yukie Uratsuka</v>
      </c>
      <c r="N4" s="0" t="n">
        <f aca="false">LEN(M4)</f>
        <v>22</v>
      </c>
      <c r="O4" s="0" t="str">
        <f aca="false">TEXT(A4,"000000")</f>
        <v>096952</v>
      </c>
      <c r="P4" s="0" t="str">
        <f aca="false">CONCATENATE("RA",O4)</f>
        <v>RA096952</v>
      </c>
    </row>
    <row r="5" customFormat="false" ht="13.55" hidden="false" customHeight="false" outlineLevel="0" collapsed="false">
      <c r="A5" s="0" t="n">
        <v>101487</v>
      </c>
      <c r="B5" s="0" t="s">
        <v>42</v>
      </c>
      <c r="C5" s="0" t="n">
        <v>42</v>
      </c>
      <c r="D5" s="0" t="s">
        <v>38</v>
      </c>
      <c r="L5" s="0" t="n">
        <f aca="false">LEN(B5)</f>
        <v>14</v>
      </c>
      <c r="M5" s="0" t="str">
        <f aca="false">TRIM(B5)</f>
        <v>André Guaraldo</v>
      </c>
      <c r="N5" s="0" t="n">
        <f aca="false">LEN(M5)</f>
        <v>14</v>
      </c>
      <c r="O5" s="0" t="str">
        <f aca="false">TEXT(A5,"000000")</f>
        <v>101487</v>
      </c>
      <c r="P5" s="0" t="str">
        <f aca="false">CONCATENATE("RA",O5)</f>
        <v>RA101487</v>
      </c>
    </row>
    <row r="6" customFormat="false" ht="13.55" hidden="false" customHeight="false" outlineLevel="0" collapsed="false">
      <c r="A6" s="0" t="n">
        <v>116134</v>
      </c>
      <c r="B6" s="0" t="s">
        <v>44</v>
      </c>
      <c r="C6" s="0" t="n">
        <v>34</v>
      </c>
      <c r="D6" s="0" t="s">
        <v>38</v>
      </c>
      <c r="F6" s="0" t="s">
        <v>171</v>
      </c>
      <c r="L6" s="0" t="n">
        <f aca="false">LEN(B6)</f>
        <v>20</v>
      </c>
      <c r="M6" s="0" t="str">
        <f aca="false">TRIM(B6)</f>
        <v>André Seiji Tamanaha</v>
      </c>
      <c r="N6" s="0" t="n">
        <f aca="false">LEN(M6)</f>
        <v>20</v>
      </c>
      <c r="O6" s="0" t="str">
        <f aca="false">TEXT(A6,"000000")</f>
        <v>116134</v>
      </c>
      <c r="P6" s="0" t="str">
        <f aca="false">CONCATENATE("RA",O6)</f>
        <v>RA116134</v>
      </c>
    </row>
    <row r="7" customFormat="false" ht="13.55" hidden="false" customHeight="false" outlineLevel="0" collapsed="false">
      <c r="A7" s="0" t="n">
        <v>117205</v>
      </c>
      <c r="B7" s="0" t="s">
        <v>46</v>
      </c>
      <c r="C7" s="0" t="n">
        <v>34</v>
      </c>
      <c r="D7" s="0" t="s">
        <v>38</v>
      </c>
      <c r="F7" s="0" t="s">
        <v>171</v>
      </c>
      <c r="L7" s="0" t="n">
        <f aca="false">LEN(B7)</f>
        <v>31</v>
      </c>
      <c r="M7" s="0" t="str">
        <f aca="false">TRIM(B7)</f>
        <v>Henrique Fischer de Paula Lopes</v>
      </c>
      <c r="N7" s="0" t="n">
        <f aca="false">LEN(M7)</f>
        <v>31</v>
      </c>
      <c r="O7" s="0" t="str">
        <f aca="false">TEXT(A7,"000000")</f>
        <v>117205</v>
      </c>
      <c r="P7" s="0" t="str">
        <f aca="false">CONCATENATE("RA",O7)</f>
        <v>RA117205</v>
      </c>
    </row>
    <row r="8" customFormat="false" ht="13.55" hidden="false" customHeight="false" outlineLevel="0" collapsed="false">
      <c r="A8" s="0" t="n">
        <v>117842</v>
      </c>
      <c r="B8" s="0" t="s">
        <v>49</v>
      </c>
      <c r="C8" s="0" t="n">
        <v>34</v>
      </c>
      <c r="D8" s="0" t="s">
        <v>38</v>
      </c>
      <c r="F8" s="0" t="s">
        <v>171</v>
      </c>
      <c r="L8" s="0" t="n">
        <f aca="false">LEN(B8)</f>
        <v>27</v>
      </c>
      <c r="M8" s="0" t="str">
        <f aca="false">TRIM(B8)</f>
        <v>Luiz Rodolfo Felet Sekijima</v>
      </c>
      <c r="N8" s="0" t="n">
        <f aca="false">LEN(M8)</f>
        <v>27</v>
      </c>
      <c r="O8" s="0" t="str">
        <f aca="false">TEXT(A8,"000000")</f>
        <v>117842</v>
      </c>
      <c r="P8" s="0" t="str">
        <f aca="false">CONCATENATE("RA",O8)</f>
        <v>RA117842</v>
      </c>
    </row>
    <row r="9" customFormat="false" ht="13.55" hidden="false" customHeight="false" outlineLevel="0" collapsed="false">
      <c r="A9" s="0" t="n">
        <v>118917</v>
      </c>
      <c r="B9" s="0" t="s">
        <v>51</v>
      </c>
      <c r="C9" s="0" t="n">
        <v>34</v>
      </c>
      <c r="D9" s="0" t="s">
        <v>38</v>
      </c>
      <c r="F9" s="0" t="s">
        <v>171</v>
      </c>
      <c r="L9" s="0" t="n">
        <f aca="false">LEN(B9)</f>
        <v>23</v>
      </c>
      <c r="M9" s="0" t="str">
        <f aca="false">TRIM(B9)</f>
        <v>Vinícius Pimentel Couto</v>
      </c>
      <c r="N9" s="0" t="n">
        <f aca="false">LEN(M9)</f>
        <v>23</v>
      </c>
      <c r="O9" s="0" t="str">
        <f aca="false">TEXT(A9,"000000")</f>
        <v>118917</v>
      </c>
      <c r="P9" s="0" t="str">
        <f aca="false">CONCATENATE("RA",O9)</f>
        <v>RA118917</v>
      </c>
    </row>
    <row r="10" customFormat="false" ht="13.55" hidden="false" customHeight="false" outlineLevel="0" collapsed="false">
      <c r="A10" s="0" t="n">
        <v>119319</v>
      </c>
      <c r="B10" s="0" t="s">
        <v>53</v>
      </c>
      <c r="C10" s="0" t="n">
        <v>34</v>
      </c>
      <c r="D10" s="0" t="s">
        <v>38</v>
      </c>
      <c r="F10" s="0" t="s">
        <v>171</v>
      </c>
      <c r="L10" s="0" t="n">
        <f aca="false">LEN(B10)</f>
        <v>23</v>
      </c>
      <c r="M10" s="0" t="str">
        <f aca="false">TRIM(B10)</f>
        <v>Diego Silva de Carvalho</v>
      </c>
      <c r="N10" s="0" t="n">
        <f aca="false">LEN(M10)</f>
        <v>23</v>
      </c>
      <c r="O10" s="0" t="str">
        <f aca="false">TEXT(A10,"000000")</f>
        <v>119319</v>
      </c>
      <c r="P10" s="0" t="str">
        <f aca="false">CONCATENATE("RA",O10)</f>
        <v>RA119319</v>
      </c>
    </row>
    <row r="11" customFormat="false" ht="13.55" hidden="false" customHeight="false" outlineLevel="0" collapsed="false">
      <c r="A11" s="0" t="n">
        <v>120263</v>
      </c>
      <c r="B11" s="0" t="s">
        <v>55</v>
      </c>
      <c r="C11" s="0" t="n">
        <v>34</v>
      </c>
      <c r="D11" s="0" t="s">
        <v>38</v>
      </c>
      <c r="F11" s="0" t="s">
        <v>171</v>
      </c>
      <c r="L11" s="0" t="n">
        <f aca="false">LEN(B11)</f>
        <v>27</v>
      </c>
      <c r="M11" s="0" t="str">
        <f aca="false">TRIM(B11)</f>
        <v>Vitor Alves Arrais de Souza</v>
      </c>
      <c r="N11" s="0" t="n">
        <f aca="false">LEN(M11)</f>
        <v>27</v>
      </c>
      <c r="O11" s="0" t="str">
        <f aca="false">TEXT(A11,"000000")</f>
        <v>120263</v>
      </c>
      <c r="P11" s="0" t="str">
        <f aca="false">CONCATENATE("RA",O11)</f>
        <v>RA120263</v>
      </c>
    </row>
    <row r="12" customFormat="false" ht="13.55" hidden="false" customHeight="false" outlineLevel="0" collapsed="false">
      <c r="A12" s="0" t="n">
        <v>122924</v>
      </c>
      <c r="B12" s="0" t="s">
        <v>57</v>
      </c>
      <c r="C12" s="0" t="n">
        <v>34</v>
      </c>
      <c r="D12" s="0" t="s">
        <v>38</v>
      </c>
      <c r="F12" s="0" t="s">
        <v>171</v>
      </c>
      <c r="L12" s="0" t="n">
        <f aca="false">LEN(B12)</f>
        <v>19</v>
      </c>
      <c r="M12" s="0" t="str">
        <f aca="false">TRIM(B12)</f>
        <v>Guilherme Sena Zuza</v>
      </c>
      <c r="N12" s="0" t="n">
        <f aca="false">LEN(M12)</f>
        <v>19</v>
      </c>
      <c r="O12" s="0" t="str">
        <f aca="false">TEXT(A12,"000000")</f>
        <v>122924</v>
      </c>
      <c r="P12" s="0" t="str">
        <f aca="false">CONCATENATE("RA",O12)</f>
        <v>RA122924</v>
      </c>
    </row>
    <row r="13" customFormat="false" ht="13.55" hidden="false" customHeight="false" outlineLevel="0" collapsed="false">
      <c r="A13" s="0" t="n">
        <v>135582</v>
      </c>
      <c r="B13" s="0" t="s">
        <v>59</v>
      </c>
      <c r="C13" s="0" t="n">
        <v>34</v>
      </c>
      <c r="D13" s="0" t="s">
        <v>38</v>
      </c>
      <c r="F13" s="0" t="s">
        <v>171</v>
      </c>
      <c r="L13" s="0" t="n">
        <f aca="false">LEN(B13)</f>
        <v>21</v>
      </c>
      <c r="M13" s="0" t="str">
        <f aca="false">TRIM(B13)</f>
        <v>Erik de Godoy Perillo</v>
      </c>
      <c r="N13" s="0" t="n">
        <f aca="false">LEN(M13)</f>
        <v>21</v>
      </c>
      <c r="O13" s="0" t="str">
        <f aca="false">TEXT(A13,"000000")</f>
        <v>135582</v>
      </c>
      <c r="P13" s="0" t="str">
        <f aca="false">CONCATENATE("RA",O13)</f>
        <v>RA135582</v>
      </c>
    </row>
    <row r="14" customFormat="false" ht="13.55" hidden="false" customHeight="false" outlineLevel="0" collapsed="false">
      <c r="A14" s="0" t="n">
        <v>136008</v>
      </c>
      <c r="B14" s="0" t="s">
        <v>61</v>
      </c>
      <c r="C14" s="0" t="n">
        <v>34</v>
      </c>
      <c r="D14" s="0" t="s">
        <v>38</v>
      </c>
      <c r="F14" s="0" t="s">
        <v>171</v>
      </c>
      <c r="L14" s="0" t="n">
        <f aca="false">LEN(B14)</f>
        <v>25</v>
      </c>
      <c r="M14" s="0" t="str">
        <f aca="false">TRIM(B14)</f>
        <v>Gustavo de Mello Crivelli</v>
      </c>
      <c r="N14" s="0" t="n">
        <f aca="false">LEN(M14)</f>
        <v>25</v>
      </c>
      <c r="O14" s="0" t="str">
        <f aca="false">TEXT(A14,"000000")</f>
        <v>136008</v>
      </c>
      <c r="P14" s="0" t="str">
        <f aca="false">CONCATENATE("RA",O14)</f>
        <v>RA136008</v>
      </c>
    </row>
    <row r="15" customFormat="false" ht="13.55" hidden="false" customHeight="false" outlineLevel="0" collapsed="false">
      <c r="A15" s="0" t="n">
        <v>136640</v>
      </c>
      <c r="B15" s="0" t="s">
        <v>63</v>
      </c>
      <c r="C15" s="0" t="n">
        <v>34</v>
      </c>
      <c r="D15" s="0" t="s">
        <v>38</v>
      </c>
      <c r="F15" s="0" t="s">
        <v>171</v>
      </c>
      <c r="L15" s="0" t="n">
        <f aca="false">LEN(B15)</f>
        <v>21</v>
      </c>
      <c r="M15" s="0" t="str">
        <f aca="false">TRIM(B15)</f>
        <v>Lucas Henrique Morais</v>
      </c>
      <c r="N15" s="0" t="n">
        <f aca="false">LEN(M15)</f>
        <v>21</v>
      </c>
      <c r="O15" s="0" t="str">
        <f aca="false">TEXT(A15,"000000")</f>
        <v>136640</v>
      </c>
      <c r="P15" s="0" t="str">
        <f aca="false">CONCATENATE("RA",O15)</f>
        <v>RA136640</v>
      </c>
    </row>
    <row r="16" customFormat="false" ht="13.55" hidden="false" customHeight="false" outlineLevel="0" collapsed="false">
      <c r="A16" s="0" t="n">
        <v>137017</v>
      </c>
      <c r="B16" s="0" t="s">
        <v>65</v>
      </c>
      <c r="C16" s="0" t="n">
        <v>34</v>
      </c>
      <c r="D16" s="0" t="s">
        <v>38</v>
      </c>
      <c r="F16" s="0" t="s">
        <v>171</v>
      </c>
      <c r="L16" s="0" t="n">
        <f aca="false">LEN(B16)</f>
        <v>30</v>
      </c>
      <c r="M16" s="0" t="str">
        <f aca="false">TRIM(B16)</f>
        <v>Matheus Koezuka Sousa da Silva</v>
      </c>
      <c r="N16" s="0" t="n">
        <f aca="false">LEN(M16)</f>
        <v>30</v>
      </c>
      <c r="O16" s="0" t="str">
        <f aca="false">TEXT(A16,"000000")</f>
        <v>137017</v>
      </c>
      <c r="P16" s="0" t="str">
        <f aca="false">CONCATENATE("RA",O16)</f>
        <v>RA137017</v>
      </c>
    </row>
    <row r="17" customFormat="false" ht="13.55" hidden="false" customHeight="false" outlineLevel="0" collapsed="false">
      <c r="A17" s="0" t="n">
        <v>137036</v>
      </c>
      <c r="B17" s="0" t="s">
        <v>67</v>
      </c>
      <c r="C17" s="0" t="n">
        <v>34</v>
      </c>
      <c r="D17" s="0" t="s">
        <v>38</v>
      </c>
      <c r="F17" s="0" t="s">
        <v>171</v>
      </c>
      <c r="L17" s="0" t="n">
        <f aca="false">LEN(B17)</f>
        <v>27</v>
      </c>
      <c r="M17" s="0" t="str">
        <f aca="false">TRIM(B17)</f>
        <v>Matheus Yokoyama Figueiredo</v>
      </c>
      <c r="N17" s="0" t="n">
        <f aca="false">LEN(M17)</f>
        <v>27</v>
      </c>
      <c r="O17" s="0" t="str">
        <f aca="false">TEXT(A17,"000000")</f>
        <v>137036</v>
      </c>
      <c r="P17" s="0" t="str">
        <f aca="false">CONCATENATE("RA",O17)</f>
        <v>RA137036</v>
      </c>
    </row>
    <row r="18" customFormat="false" ht="13.55" hidden="false" customHeight="false" outlineLevel="0" collapsed="false">
      <c r="A18" s="0" t="n">
        <v>137478</v>
      </c>
      <c r="B18" s="0" t="s">
        <v>69</v>
      </c>
      <c r="C18" s="0" t="n">
        <v>34</v>
      </c>
      <c r="D18" s="0" t="s">
        <v>38</v>
      </c>
      <c r="F18" s="0" t="s">
        <v>171</v>
      </c>
      <c r="L18" s="0" t="n">
        <f aca="false">LEN(B18)</f>
        <v>18</v>
      </c>
      <c r="M18" s="0" t="str">
        <f aca="false">TRIM(B18)</f>
        <v>Renato Yoshio Soma</v>
      </c>
      <c r="N18" s="0" t="n">
        <f aca="false">LEN(M18)</f>
        <v>18</v>
      </c>
      <c r="O18" s="0" t="str">
        <f aca="false">TEXT(A18,"000000")</f>
        <v>137478</v>
      </c>
      <c r="P18" s="0" t="str">
        <f aca="false">CONCATENATE("RA",O18)</f>
        <v>RA137478</v>
      </c>
    </row>
    <row r="19" customFormat="false" ht="13.55" hidden="false" customHeight="false" outlineLevel="0" collapsed="false">
      <c r="A19" s="0" t="n">
        <v>138293</v>
      </c>
      <c r="B19" s="0" t="s">
        <v>71</v>
      </c>
      <c r="C19" s="0" t="n">
        <v>42</v>
      </c>
      <c r="D19" s="0" t="s">
        <v>38</v>
      </c>
      <c r="L19" s="0" t="n">
        <f aca="false">LEN(B19)</f>
        <v>9</v>
      </c>
      <c r="M19" s="0" t="str">
        <f aca="false">TRIM(B19)</f>
        <v>Eric Inui</v>
      </c>
      <c r="N19" s="0" t="n">
        <f aca="false">LEN(M19)</f>
        <v>9</v>
      </c>
      <c r="O19" s="0" t="str">
        <f aca="false">TEXT(A19,"000000")</f>
        <v>138293</v>
      </c>
      <c r="P19" s="0" t="str">
        <f aca="false">CONCATENATE("RA",O19)</f>
        <v>RA138293</v>
      </c>
    </row>
    <row r="20" customFormat="false" ht="13.55" hidden="false" customHeight="false" outlineLevel="0" collapsed="false">
      <c r="A20" s="0" t="n">
        <v>138466</v>
      </c>
      <c r="B20" s="0" t="s">
        <v>73</v>
      </c>
      <c r="C20" s="0" t="n">
        <v>42</v>
      </c>
      <c r="D20" s="0" t="s">
        <v>38</v>
      </c>
      <c r="L20" s="0" t="n">
        <f aca="false">LEN(B20)</f>
        <v>28</v>
      </c>
      <c r="M20" s="0" t="str">
        <f aca="false">TRIM(B20)</f>
        <v>Guilherme Sbrolini Mazzariol</v>
      </c>
      <c r="N20" s="0" t="n">
        <f aca="false">LEN(M20)</f>
        <v>28</v>
      </c>
      <c r="O20" s="0" t="str">
        <f aca="false">TEXT(A20,"000000")</f>
        <v>138466</v>
      </c>
      <c r="P20" s="0" t="str">
        <f aca="false">CONCATENATE("RA",O20)</f>
        <v>RA138466</v>
      </c>
    </row>
    <row r="21" customFormat="false" ht="13.55" hidden="false" customHeight="false" outlineLevel="0" collapsed="false">
      <c r="A21" s="0" t="n">
        <v>138493</v>
      </c>
      <c r="B21" s="0" t="s">
        <v>75</v>
      </c>
      <c r="C21" s="0" t="n">
        <v>42</v>
      </c>
      <c r="D21" s="0" t="s">
        <v>38</v>
      </c>
      <c r="L21" s="0" t="n">
        <f aca="false">LEN(B21)</f>
        <v>20</v>
      </c>
      <c r="M21" s="0" t="str">
        <f aca="false">TRIM(B21)</f>
        <v>Helder Lima da Rocha</v>
      </c>
      <c r="N21" s="0" t="n">
        <f aca="false">LEN(M21)</f>
        <v>20</v>
      </c>
      <c r="O21" s="0" t="str">
        <f aca="false">TEXT(A21,"000000")</f>
        <v>138493</v>
      </c>
      <c r="P21" s="0" t="str">
        <f aca="false">CONCATENATE("RA",O21)</f>
        <v>RA138493</v>
      </c>
    </row>
    <row r="22" customFormat="false" ht="13.55" hidden="false" customHeight="false" outlineLevel="0" collapsed="false">
      <c r="A22" s="0" t="n">
        <v>138684</v>
      </c>
      <c r="B22" s="0" t="s">
        <v>77</v>
      </c>
      <c r="C22" s="0" t="n">
        <v>34</v>
      </c>
      <c r="D22" s="0" t="s">
        <v>38</v>
      </c>
      <c r="F22" s="0" t="s">
        <v>171</v>
      </c>
      <c r="L22" s="0" t="n">
        <f aca="false">LEN(B22)</f>
        <v>19</v>
      </c>
      <c r="M22" s="0" t="str">
        <f aca="false">TRIM(B22)</f>
        <v>Leo Yuuki Omori Omi</v>
      </c>
      <c r="N22" s="0" t="n">
        <f aca="false">LEN(M22)</f>
        <v>19</v>
      </c>
      <c r="O22" s="0" t="str">
        <f aca="false">TEXT(A22,"000000")</f>
        <v>138684</v>
      </c>
      <c r="P22" s="0" t="str">
        <f aca="false">CONCATENATE("RA",O22)</f>
        <v>RA138684</v>
      </c>
    </row>
    <row r="23" customFormat="false" ht="13.55" hidden="false" customHeight="false" outlineLevel="0" collapsed="false">
      <c r="A23" s="0" t="n">
        <v>139546</v>
      </c>
      <c r="B23" s="0" t="s">
        <v>79</v>
      </c>
      <c r="C23" s="0" t="n">
        <v>34</v>
      </c>
      <c r="D23" s="0" t="s">
        <v>38</v>
      </c>
      <c r="F23" s="0" t="s">
        <v>171</v>
      </c>
      <c r="L23" s="0" t="n">
        <f aca="false">LEN(B23)</f>
        <v>22</v>
      </c>
      <c r="M23" s="0" t="str">
        <f aca="false">TRIM(B23)</f>
        <v>João Pedro Ramos Lopes</v>
      </c>
      <c r="N23" s="0" t="n">
        <f aca="false">LEN(M23)</f>
        <v>22</v>
      </c>
      <c r="O23" s="0" t="str">
        <f aca="false">TEXT(A23,"000000")</f>
        <v>139546</v>
      </c>
      <c r="P23" s="0" t="str">
        <f aca="false">CONCATENATE("RA",O23)</f>
        <v>RA139546</v>
      </c>
    </row>
    <row r="24" customFormat="false" ht="13.55" hidden="false" customHeight="false" outlineLevel="0" collapsed="false">
      <c r="A24" s="0" t="n">
        <v>145166</v>
      </c>
      <c r="B24" s="0" t="s">
        <v>81</v>
      </c>
      <c r="C24" s="0" t="n">
        <v>34</v>
      </c>
      <c r="D24" s="0" t="s">
        <v>38</v>
      </c>
      <c r="F24" s="0" t="s">
        <v>171</v>
      </c>
      <c r="L24" s="0" t="n">
        <f aca="false">LEN(B24)</f>
        <v>23</v>
      </c>
      <c r="M24" s="0" t="str">
        <f aca="false">TRIM(B24)</f>
        <v>Allana de Macedo Idalgo</v>
      </c>
      <c r="N24" s="0" t="n">
        <f aca="false">LEN(M24)</f>
        <v>23</v>
      </c>
      <c r="O24" s="0" t="str">
        <f aca="false">TEXT(A24,"000000")</f>
        <v>145166</v>
      </c>
      <c r="P24" s="0" t="str">
        <f aca="false">CONCATENATE("RA",O24)</f>
        <v>RA145166</v>
      </c>
    </row>
    <row r="25" customFormat="false" ht="13.55" hidden="false" customHeight="false" outlineLevel="0" collapsed="false">
      <c r="A25" s="0" t="n">
        <v>145444</v>
      </c>
      <c r="B25" s="0" t="s">
        <v>83</v>
      </c>
      <c r="C25" s="0" t="n">
        <v>34</v>
      </c>
      <c r="D25" s="0" t="s">
        <v>38</v>
      </c>
      <c r="F25" s="0" t="s">
        <v>171</v>
      </c>
      <c r="L25" s="0" t="n">
        <f aca="false">LEN(B25)</f>
        <v>20</v>
      </c>
      <c r="M25" s="0" t="str">
        <f aca="false">TRIM(B25)</f>
        <v>Bleno Humberto Claus</v>
      </c>
      <c r="N25" s="0" t="n">
        <f aca="false">LEN(M25)</f>
        <v>20</v>
      </c>
      <c r="O25" s="0" t="str">
        <f aca="false">TEXT(A25,"000000")</f>
        <v>145444</v>
      </c>
      <c r="P25" s="0" t="str">
        <f aca="false">CONCATENATE("RA",O25)</f>
        <v>RA145444</v>
      </c>
    </row>
    <row r="26" customFormat="false" ht="13.55" hidden="false" customHeight="false" outlineLevel="0" collapsed="false">
      <c r="A26" s="0" t="n">
        <v>145539</v>
      </c>
      <c r="B26" s="0" t="s">
        <v>85</v>
      </c>
      <c r="C26" s="0" t="n">
        <v>34</v>
      </c>
      <c r="D26" s="0" t="s">
        <v>38</v>
      </c>
      <c r="F26" s="0" t="s">
        <v>171</v>
      </c>
      <c r="L26" s="0" t="n">
        <f aca="false">LEN(B26)</f>
        <v>18</v>
      </c>
      <c r="M26" s="0" t="str">
        <f aca="false">TRIM(B26)</f>
        <v>Bruno Takeshi Hori</v>
      </c>
      <c r="N26" s="0" t="n">
        <f aca="false">LEN(M26)</f>
        <v>18</v>
      </c>
      <c r="O26" s="0" t="str">
        <f aca="false">TEXT(A26,"000000")</f>
        <v>145539</v>
      </c>
      <c r="P26" s="0" t="str">
        <f aca="false">CONCATENATE("RA",O26)</f>
        <v>RA145539</v>
      </c>
    </row>
    <row r="27" customFormat="false" ht="13.55" hidden="false" customHeight="false" outlineLevel="0" collapsed="false">
      <c r="A27" s="0" t="n">
        <v>145574</v>
      </c>
      <c r="B27" s="0" t="s">
        <v>87</v>
      </c>
      <c r="C27" s="0" t="n">
        <v>34</v>
      </c>
      <c r="D27" s="0" t="s">
        <v>38</v>
      </c>
      <c r="F27" s="0" t="s">
        <v>171</v>
      </c>
      <c r="L27" s="0" t="n">
        <f aca="false">LEN(B27)</f>
        <v>37</v>
      </c>
      <c r="M27" s="0" t="str">
        <f aca="false">TRIM(B27)</f>
        <v>Caío Vinícius Piologo Véras Fernandes</v>
      </c>
      <c r="N27" s="0" t="n">
        <f aca="false">LEN(M27)</f>
        <v>37</v>
      </c>
      <c r="O27" s="0" t="str">
        <f aca="false">TEXT(A27,"000000")</f>
        <v>145574</v>
      </c>
      <c r="P27" s="0" t="str">
        <f aca="false">CONCATENATE("RA",O27)</f>
        <v>RA145574</v>
      </c>
    </row>
    <row r="28" customFormat="false" ht="13.55" hidden="false" customHeight="false" outlineLevel="0" collapsed="false">
      <c r="A28" s="0" t="n">
        <v>145711</v>
      </c>
      <c r="B28" s="0" t="s">
        <v>89</v>
      </c>
      <c r="C28" s="0" t="n">
        <v>42</v>
      </c>
      <c r="D28" s="0" t="s">
        <v>38</v>
      </c>
      <c r="L28" s="0" t="n">
        <f aca="false">LEN(B28)</f>
        <v>21</v>
      </c>
      <c r="M28" s="0" t="str">
        <f aca="false">TRIM(B28)</f>
        <v>Celso Mizerani Júnior</v>
      </c>
      <c r="N28" s="0" t="n">
        <f aca="false">LEN(M28)</f>
        <v>21</v>
      </c>
      <c r="O28" s="0" t="str">
        <f aca="false">TEXT(A28,"000000")</f>
        <v>145711</v>
      </c>
      <c r="P28" s="0" t="str">
        <f aca="false">CONCATENATE("RA",O28)</f>
        <v>RA145711</v>
      </c>
    </row>
    <row r="29" customFormat="false" ht="13.55" hidden="false" customHeight="false" outlineLevel="0" collapsed="false">
      <c r="A29" s="0" t="n">
        <v>145781</v>
      </c>
      <c r="B29" s="0" t="s">
        <v>91</v>
      </c>
      <c r="C29" s="0" t="n">
        <v>34</v>
      </c>
      <c r="D29" s="0" t="s">
        <v>38</v>
      </c>
      <c r="F29" s="0" t="s">
        <v>171</v>
      </c>
      <c r="L29" s="0" t="n">
        <f aca="false">LEN(B29)</f>
        <v>12</v>
      </c>
      <c r="M29" s="0" t="str">
        <f aca="false">TRIM(B29)</f>
        <v>Daniel Ricci</v>
      </c>
      <c r="N29" s="0" t="n">
        <f aca="false">LEN(M29)</f>
        <v>12</v>
      </c>
      <c r="O29" s="0" t="str">
        <f aca="false">TEXT(A29,"000000")</f>
        <v>145781</v>
      </c>
      <c r="P29" s="0" t="str">
        <f aca="false">CONCATENATE("RA",O29)</f>
        <v>RA145781</v>
      </c>
    </row>
    <row r="30" customFormat="false" ht="13.55" hidden="false" customHeight="false" outlineLevel="0" collapsed="false">
      <c r="A30" s="0" t="n">
        <v>146009</v>
      </c>
      <c r="B30" s="0" t="s">
        <v>93</v>
      </c>
      <c r="C30" s="0" t="n">
        <v>34</v>
      </c>
      <c r="D30" s="0" t="s">
        <v>38</v>
      </c>
      <c r="F30" s="0" t="s">
        <v>171</v>
      </c>
      <c r="L30" s="0" t="n">
        <f aca="false">LEN(B30)</f>
        <v>23</v>
      </c>
      <c r="M30" s="0" t="str">
        <f aca="false">TRIM(B30)</f>
        <v>Felipe de Oliveira Emos</v>
      </c>
      <c r="N30" s="0" t="n">
        <f aca="false">LEN(M30)</f>
        <v>23</v>
      </c>
      <c r="O30" s="0" t="str">
        <f aca="false">TEXT(A30,"000000")</f>
        <v>146009</v>
      </c>
      <c r="P30" s="0" t="str">
        <f aca="false">CONCATENATE("RA",O30)</f>
        <v>RA146009</v>
      </c>
    </row>
    <row r="31" customFormat="false" ht="13.55" hidden="false" customHeight="false" outlineLevel="0" collapsed="false">
      <c r="A31" s="0" t="n">
        <v>146343</v>
      </c>
      <c r="B31" s="0" t="s">
        <v>95</v>
      </c>
      <c r="C31" s="0" t="n">
        <v>34</v>
      </c>
      <c r="D31" s="0" t="s">
        <v>38</v>
      </c>
      <c r="F31" s="0" t="s">
        <v>171</v>
      </c>
      <c r="L31" s="0" t="n">
        <f aca="false">LEN(B31)</f>
        <v>24</v>
      </c>
      <c r="M31" s="0" t="str">
        <f aca="false">TRIM(B31)</f>
        <v>Gustavo de Pinho Pereira</v>
      </c>
      <c r="N31" s="0" t="n">
        <f aca="false">LEN(M31)</f>
        <v>24</v>
      </c>
      <c r="O31" s="0" t="str">
        <f aca="false">TEXT(A31,"000000")</f>
        <v>146343</v>
      </c>
      <c r="P31" s="0" t="str">
        <f aca="false">CONCATENATE("RA",O31)</f>
        <v>RA146343</v>
      </c>
    </row>
    <row r="32" customFormat="false" ht="13.55" hidden="false" customHeight="false" outlineLevel="0" collapsed="false">
      <c r="A32" s="0" t="n">
        <v>146752</v>
      </c>
      <c r="B32" s="0" t="s">
        <v>97</v>
      </c>
      <c r="C32" s="0" t="n">
        <v>42</v>
      </c>
      <c r="D32" s="0" t="s">
        <v>38</v>
      </c>
      <c r="L32" s="0" t="n">
        <f aca="false">LEN(B32)</f>
        <v>21</v>
      </c>
      <c r="M32" s="0" t="str">
        <f aca="false">TRIM(B32)</f>
        <v>Julio Barros de Paula</v>
      </c>
      <c r="N32" s="0" t="n">
        <f aca="false">LEN(M32)</f>
        <v>21</v>
      </c>
      <c r="O32" s="0" t="str">
        <f aca="false">TEXT(A32,"000000")</f>
        <v>146752</v>
      </c>
      <c r="P32" s="0" t="str">
        <f aca="false">CONCATENATE("RA",O32)</f>
        <v>RA146752</v>
      </c>
    </row>
    <row r="33" customFormat="false" ht="13.55" hidden="false" customHeight="false" outlineLevel="0" collapsed="false">
      <c r="A33" s="0" t="n">
        <v>146810</v>
      </c>
      <c r="B33" s="0" t="s">
        <v>99</v>
      </c>
      <c r="C33" s="0" t="n">
        <v>34</v>
      </c>
      <c r="D33" s="0" t="s">
        <v>38</v>
      </c>
      <c r="F33" s="0" t="s">
        <v>171</v>
      </c>
      <c r="L33" s="0" t="n">
        <f aca="false">LEN(B33)</f>
        <v>14</v>
      </c>
      <c r="M33" s="0" t="str">
        <f aca="false">TRIM(B33)</f>
        <v>Klaus Rollmann</v>
      </c>
      <c r="N33" s="0" t="n">
        <f aca="false">LEN(M33)</f>
        <v>14</v>
      </c>
      <c r="O33" s="0" t="str">
        <f aca="false">TEXT(A33,"000000")</f>
        <v>146810</v>
      </c>
      <c r="P33" s="0" t="str">
        <f aca="false">CONCATENATE("RA",O33)</f>
        <v>RA146810</v>
      </c>
    </row>
    <row r="34" customFormat="false" ht="13.55" hidden="false" customHeight="false" outlineLevel="0" collapsed="false">
      <c r="A34" s="0" t="n">
        <v>147091</v>
      </c>
      <c r="B34" s="0" t="s">
        <v>101</v>
      </c>
      <c r="C34" s="0" t="n">
        <v>34</v>
      </c>
      <c r="D34" s="0" t="s">
        <v>38</v>
      </c>
      <c r="F34" s="0" t="s">
        <v>171</v>
      </c>
      <c r="L34" s="0" t="n">
        <f aca="false">LEN(B34)</f>
        <v>26</v>
      </c>
      <c r="M34" s="0" t="str">
        <f aca="false">TRIM(B34)</f>
        <v>Luis Felipe Hamada Serrano</v>
      </c>
      <c r="N34" s="0" t="n">
        <f aca="false">LEN(M34)</f>
        <v>26</v>
      </c>
      <c r="O34" s="0" t="str">
        <f aca="false">TEXT(A34,"000000")</f>
        <v>147091</v>
      </c>
      <c r="P34" s="0" t="str">
        <f aca="false">CONCATENATE("RA",O34)</f>
        <v>RA147091</v>
      </c>
    </row>
    <row r="35" customFormat="false" ht="13.55" hidden="false" customHeight="false" outlineLevel="0" collapsed="false">
      <c r="A35" s="0" t="n">
        <v>147375</v>
      </c>
      <c r="B35" s="0" t="s">
        <v>103</v>
      </c>
      <c r="C35" s="0" t="n">
        <v>34</v>
      </c>
      <c r="D35" s="0" t="s">
        <v>38</v>
      </c>
      <c r="F35" s="0" t="s">
        <v>171</v>
      </c>
      <c r="L35" s="0" t="n">
        <f aca="false">LEN(B35)</f>
        <v>23</v>
      </c>
      <c r="M35" s="0" t="str">
        <f aca="false">TRIM(B35)</f>
        <v>Matheus de Souza Ataide</v>
      </c>
      <c r="N35" s="0" t="n">
        <f aca="false">LEN(M35)</f>
        <v>23</v>
      </c>
      <c r="O35" s="0" t="str">
        <f aca="false">TEXT(A35,"000000")</f>
        <v>147375</v>
      </c>
      <c r="P35" s="0" t="str">
        <f aca="false">CONCATENATE("RA",O35)</f>
        <v>RA147375</v>
      </c>
    </row>
    <row r="36" customFormat="false" ht="13.55" hidden="false" customHeight="false" outlineLevel="0" collapsed="false">
      <c r="A36" s="0" t="n">
        <v>147623</v>
      </c>
      <c r="B36" s="0" t="s">
        <v>105</v>
      </c>
      <c r="C36" s="0" t="n">
        <v>34</v>
      </c>
      <c r="D36" s="0" t="s">
        <v>38</v>
      </c>
      <c r="F36" s="0" t="s">
        <v>171</v>
      </c>
      <c r="L36" s="0" t="n">
        <f aca="false">LEN(B36)</f>
        <v>28</v>
      </c>
      <c r="M36" s="0" t="str">
        <f aca="false">TRIM(B36)</f>
        <v>Pedro De Nigris Vasconcellos</v>
      </c>
      <c r="N36" s="0" t="n">
        <f aca="false">LEN(M36)</f>
        <v>28</v>
      </c>
      <c r="O36" s="0" t="str">
        <f aca="false">TEXT(A36,"000000")</f>
        <v>147623</v>
      </c>
      <c r="P36" s="0" t="str">
        <f aca="false">CONCATENATE("RA",O36)</f>
        <v>RA147623</v>
      </c>
    </row>
    <row r="37" customFormat="false" ht="13.55" hidden="false" customHeight="false" outlineLevel="0" collapsed="false">
      <c r="A37" s="0" t="n">
        <v>147775</v>
      </c>
      <c r="B37" s="0" t="s">
        <v>107</v>
      </c>
      <c r="C37" s="0" t="n">
        <v>34</v>
      </c>
      <c r="D37" s="0" t="s">
        <v>38</v>
      </c>
      <c r="F37" s="0" t="s">
        <v>171</v>
      </c>
      <c r="L37" s="0" t="n">
        <f aca="false">LEN(B37)</f>
        <v>23</v>
      </c>
      <c r="M37" s="0" t="str">
        <f aca="false">TRIM(B37)</f>
        <v>Renan Camargo de Castro</v>
      </c>
      <c r="N37" s="0" t="n">
        <f aca="false">LEN(M37)</f>
        <v>23</v>
      </c>
      <c r="O37" s="0" t="str">
        <f aca="false">TEXT(A37,"000000")</f>
        <v>147775</v>
      </c>
      <c r="P37" s="0" t="str">
        <f aca="false">CONCATENATE("RA",O37)</f>
        <v>RA147775</v>
      </c>
    </row>
    <row r="38" customFormat="false" ht="13.55" hidden="false" customHeight="false" outlineLevel="0" collapsed="false">
      <c r="A38" s="0" t="n">
        <v>147922</v>
      </c>
      <c r="B38" s="0" t="s">
        <v>109</v>
      </c>
      <c r="C38" s="0" t="n">
        <v>34</v>
      </c>
      <c r="D38" s="0" t="s">
        <v>38</v>
      </c>
      <c r="F38" s="0" t="s">
        <v>171</v>
      </c>
      <c r="L38" s="0" t="n">
        <f aca="false">LEN(B38)</f>
        <v>24</v>
      </c>
      <c r="M38" s="0" t="str">
        <f aca="false">TRIM(B38)</f>
        <v>Sidney Orlovski Nogueira</v>
      </c>
      <c r="N38" s="0" t="n">
        <f aca="false">LEN(M38)</f>
        <v>24</v>
      </c>
      <c r="O38" s="0" t="str">
        <f aca="false">TEXT(A38,"000000")</f>
        <v>147922</v>
      </c>
      <c r="P38" s="0" t="str">
        <f aca="false">CONCATENATE("RA",O38)</f>
        <v>RA147922</v>
      </c>
    </row>
    <row r="39" customFormat="false" ht="13.55" hidden="false" customHeight="false" outlineLevel="0" collapsed="false">
      <c r="A39" s="0" t="n">
        <v>148234</v>
      </c>
      <c r="B39" s="0" t="s">
        <v>111</v>
      </c>
      <c r="C39" s="0" t="n">
        <v>34</v>
      </c>
      <c r="D39" s="0" t="s">
        <v>38</v>
      </c>
      <c r="F39" s="0" t="s">
        <v>171</v>
      </c>
      <c r="L39" s="0" t="n">
        <f aca="false">LEN(B39)</f>
        <v>23</v>
      </c>
      <c r="M39" s="0" t="str">
        <f aca="false">TRIM(B39)</f>
        <v>Wendrey Lustosa Cardoso</v>
      </c>
      <c r="N39" s="0" t="n">
        <f aca="false">LEN(M39)</f>
        <v>23</v>
      </c>
      <c r="O39" s="0" t="str">
        <f aca="false">TEXT(A39,"000000")</f>
        <v>148234</v>
      </c>
      <c r="P39" s="0" t="str">
        <f aca="false">CONCATENATE("RA",O39)</f>
        <v>RA148234</v>
      </c>
    </row>
    <row r="40" customFormat="false" ht="13.55" hidden="false" customHeight="false" outlineLevel="0" collapsed="false">
      <c r="A40" s="0" t="n">
        <v>148246</v>
      </c>
      <c r="B40" s="0" t="s">
        <v>113</v>
      </c>
      <c r="C40" s="0" t="n">
        <v>34</v>
      </c>
      <c r="D40" s="0" t="s">
        <v>38</v>
      </c>
      <c r="F40" s="0" t="s">
        <v>171</v>
      </c>
      <c r="L40" s="0" t="n">
        <f aca="false">LEN(B40)</f>
        <v>21</v>
      </c>
      <c r="M40" s="0" t="str">
        <f aca="false">TRIM(B40)</f>
        <v>Wilson Novais Martins</v>
      </c>
      <c r="N40" s="0" t="n">
        <f aca="false">LEN(M40)</f>
        <v>21</v>
      </c>
      <c r="O40" s="0" t="str">
        <f aca="false">TEXT(A40,"000000")</f>
        <v>148246</v>
      </c>
      <c r="P40" s="0" t="str">
        <f aca="false">CONCATENATE("RA",O40)</f>
        <v>RA148246</v>
      </c>
    </row>
    <row r="41" customFormat="false" ht="13.55" hidden="false" customHeight="false" outlineLevel="0" collapsed="false">
      <c r="A41" s="0" t="n">
        <v>148914</v>
      </c>
      <c r="B41" s="0" t="s">
        <v>115</v>
      </c>
      <c r="C41" s="0" t="n">
        <v>34</v>
      </c>
      <c r="D41" s="0" t="s">
        <v>38</v>
      </c>
      <c r="F41" s="0" t="s">
        <v>171</v>
      </c>
      <c r="L41" s="0" t="n">
        <f aca="false">LEN(B41)</f>
        <v>32</v>
      </c>
      <c r="M41" s="0" t="str">
        <f aca="false">TRIM(B41)</f>
        <v>Pedro Elias Lucas Ramos Meireles</v>
      </c>
      <c r="N41" s="0" t="n">
        <f aca="false">LEN(M41)</f>
        <v>32</v>
      </c>
      <c r="O41" s="0" t="str">
        <f aca="false">TEXT(A41,"000000")</f>
        <v>148914</v>
      </c>
      <c r="P41" s="0" t="str">
        <f aca="false">CONCATENATE("RA",O41)</f>
        <v>RA148914</v>
      </c>
    </row>
    <row r="42" customFormat="false" ht="13.55" hidden="false" customHeight="false" outlineLevel="0" collapsed="false">
      <c r="A42" s="0" t="n">
        <v>150547</v>
      </c>
      <c r="B42" s="0" t="s">
        <v>117</v>
      </c>
      <c r="C42" s="0" t="n">
        <v>34</v>
      </c>
      <c r="D42" s="0" t="s">
        <v>38</v>
      </c>
      <c r="F42" s="0" t="s">
        <v>171</v>
      </c>
      <c r="L42" s="0" t="n">
        <f aca="false">LEN(B42)</f>
        <v>23</v>
      </c>
      <c r="M42" s="0" t="str">
        <f aca="false">TRIM(B42)</f>
        <v>André Tsuyoshi Sakiyama</v>
      </c>
      <c r="N42" s="0" t="n">
        <f aca="false">LEN(M42)</f>
        <v>23</v>
      </c>
      <c r="O42" s="0" t="str">
        <f aca="false">TEXT(A42,"000000")</f>
        <v>150547</v>
      </c>
      <c r="P42" s="0" t="str">
        <f aca="false">CONCATENATE("RA",O42)</f>
        <v>RA150547</v>
      </c>
    </row>
    <row r="43" customFormat="false" ht="13.55" hidden="false" customHeight="false" outlineLevel="0" collapsed="false">
      <c r="A43" s="0" t="n">
        <v>155446</v>
      </c>
      <c r="B43" s="0" t="s">
        <v>119</v>
      </c>
      <c r="C43" s="0" t="n">
        <v>34</v>
      </c>
      <c r="D43" s="0" t="s">
        <v>38</v>
      </c>
      <c r="F43" s="0" t="s">
        <v>171</v>
      </c>
      <c r="L43" s="0" t="n">
        <f aca="false">LEN(B43)</f>
        <v>26</v>
      </c>
      <c r="M43" s="0" t="str">
        <f aca="false">TRIM(B43)</f>
        <v>Gabriel Henriques Siqueira</v>
      </c>
      <c r="N43" s="0" t="n">
        <f aca="false">LEN(M43)</f>
        <v>26</v>
      </c>
      <c r="O43" s="0" t="str">
        <f aca="false">TEXT(A43,"000000")</f>
        <v>155446</v>
      </c>
      <c r="P43" s="0" t="str">
        <f aca="false">CONCATENATE("RA",O43)</f>
        <v>RA155446</v>
      </c>
    </row>
    <row r="44" customFormat="false" ht="13.55" hidden="false" customHeight="false" outlineLevel="0" collapsed="false">
      <c r="A44" s="0" t="n">
        <v>190185</v>
      </c>
      <c r="B44" s="0" t="s">
        <v>121</v>
      </c>
      <c r="C44" s="0" t="n">
        <v>99</v>
      </c>
      <c r="D44" s="0" t="s">
        <v>38</v>
      </c>
      <c r="L44" s="0" t="n">
        <f aca="false">LEN(B44)</f>
        <v>30</v>
      </c>
      <c r="M44" s="0" t="str">
        <f aca="false">TRIM(B44)</f>
        <v>Steven Daniel Potts Barrientos</v>
      </c>
      <c r="N44" s="0" t="n">
        <f aca="false">LEN(M44)</f>
        <v>30</v>
      </c>
      <c r="O44" s="0" t="str">
        <f aca="false">TEXT(A44,"000000")</f>
        <v>190185</v>
      </c>
      <c r="P44" s="0" t="str">
        <f aca="false">CONCATENATE("RA",O44)</f>
        <v>RA190185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2002</TotalTime>
  <Application>LibreOffice/5.0.6.2$Linux_X86_64 LibreOffice_project/00$Build-2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2009-10-07T06:50:45Z</dcterms:created>
  <dc:creator>Maria Diniz</dc:creator>
  <dc:language>pt</dc:language>
  <dcterms:modified xsi:type="dcterms:W3CDTF">2016-07-17T08:04:27Z</dcterms:modified>
  <cp:revision>405</cp:revision>
</cp:coreProperties>
</file>