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<sst xmlns="http://schemas.openxmlformats.org/spreadsheetml/2006/main" count="94" uniqueCount="76">
  <si>
    <t>RA</t>
  </si>
  <si>
    <t>Nome</t>
  </si>
  <si>
    <t>Gr</t>
  </si>
  <si>
    <t>NF</t>
  </si>
  <si>
    <t>PI</t>
  </si>
  <si>
    <t>PI1</t>
  </si>
  <si>
    <t>PI2</t>
  </si>
  <si>
    <t>PG</t>
  </si>
  <si>
    <t>PG1</t>
  </si>
  <si>
    <t>PG2</t>
  </si>
  <si>
    <t>PA</t>
  </si>
  <si>
    <t>Data</t>
  </si>
  <si>
    <t>Entrega</t>
  </si>
  <si>
    <t>Atraso</t>
  </si>
  <si>
    <t>Nota Dada</t>
  </si>
  <si>
    <t>NA1</t>
  </si>
  <si>
    <t>NA2</t>
  </si>
  <si>
    <t>NA3</t>
  </si>
  <si>
    <t>NA4</t>
  </si>
  <si>
    <t>NA</t>
  </si>
  <si>
    <t>Q1</t>
  </si>
  <si>
    <t>Q2</t>
  </si>
  <si>
    <t>NQU</t>
  </si>
  <si>
    <t>NNS</t>
  </si>
  <si>
    <t>B</t>
  </si>
  <si>
    <t>M</t>
  </si>
  <si>
    <t>C</t>
  </si>
  <si>
    <t>033072</t>
  </si>
  <si>
    <t>Greice Martins de Freitas</t>
  </si>
  <si>
    <t>033956</t>
  </si>
  <si>
    <t>Leonardo de Paula Rosa Piga</t>
  </si>
  <si>
    <t>063658</t>
  </si>
  <si>
    <t>Pedro Henrique Del Bianco Hokama</t>
  </si>
  <si>
    <t>A</t>
  </si>
  <si>
    <t>069281</t>
  </si>
  <si>
    <t>Leonardo Scanferla Amaral</t>
  </si>
  <si>
    <t>,</t>
  </si>
  <si>
    <t>E</t>
  </si>
  <si>
    <t>079694</t>
  </si>
  <si>
    <t>Rodrigo Tripodi Calumby</t>
  </si>
  <si>
    <t>079734</t>
  </si>
  <si>
    <t>Fabio Augusto Faria</t>
  </si>
  <si>
    <t>089017</t>
  </si>
  <si>
    <t>Alexandre Tachard Passos</t>
  </si>
  <si>
    <t>089083</t>
  </si>
  <si>
    <t>Fabian Nicolaas Christiaan van 't Hooft</t>
  </si>
  <si>
    <t>098322</t>
  </si>
  <si>
    <t>Alisson Soares Limeira Pontes</t>
  </si>
  <si>
    <t>098365</t>
  </si>
  <si>
    <t>Maikon Cismoski dos Santos</t>
  </si>
  <si>
    <t>098367</t>
  </si>
  <si>
    <t>Rodolfo Ipólito Meneguette</t>
  </si>
  <si>
    <t>100571</t>
  </si>
  <si>
    <t>Anderson Francisco Talon</t>
  </si>
  <si>
    <t>100576</t>
  </si>
  <si>
    <t>Priscila Tiemi Maeda Saito</t>
  </si>
  <si>
    <t>100583</t>
  </si>
  <si>
    <t>Daniel Cason</t>
  </si>
  <si>
    <t>100588</t>
  </si>
  <si>
    <t>Ewerton de Almeida Silva</t>
  </si>
  <si>
    <t>100593</t>
  </si>
  <si>
    <t>Filipe Areias Névola</t>
  </si>
  <si>
    <t>100604</t>
  </si>
  <si>
    <t>Matheus Silva Mota</t>
  </si>
  <si>
    <t>100612</t>
  </si>
  <si>
    <t>Ricardo de Andrade Araújo</t>
  </si>
  <si>
    <t>100616</t>
  </si>
  <si>
    <t>Thiago Augusto Lopes Genez</t>
  </si>
  <si>
    <t>Alexandre Hirata</t>
  </si>
  <si>
    <t>Rafael Seste</t>
  </si>
  <si>
    <t>Juliana Galvani Greghi</t>
  </si>
  <si>
    <t>Marcos V. M. Cirne</t>
  </si>
  <si>
    <t>Bruno J. Dias de Oliveira</t>
  </si>
  <si>
    <t>Carlos Seo</t>
  </si>
  <si>
    <t>Total/Média</t>
  </si>
  <si>
    <t>Vermelho = estimativa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</si>
</sst>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DD/MMM"/>
    <numFmt numFmtId="167" formatCode="0"/>
    <numFmt numFmtId="168" formatCode="YYYY\-MM\-DD\ HH:MM:SS"/>
    <numFmt numFmtId="169" formatCode="0.00%"/>
    <numFmt numFmtId="170" formatCode="0.00"/>
  </numFmts>
  <fonts count="7">
    <font>
      <sz val="10"/>
      <name val="Lohit Hindi"/>
      <family val="2"/>
    </font>
    <font>
      <sz val="10"/>
      <name val="Arial"/>
      <family val="0"/>
    </font>
    <font>
      <sz val="10"/>
      <name val="Bitstream Vera Sans"/>
      <family val="2"/>
    </font>
    <font>
      <sz val="10"/>
      <color indexed="8"/>
      <name val="Bitstream Vera Sans"/>
      <family val="2"/>
    </font>
    <font>
      <strike/>
      <sz val="10"/>
      <name val="Bitstream Vera Sans"/>
      <family val="2"/>
    </font>
    <font>
      <strike/>
      <sz val="10"/>
      <color indexed="8"/>
      <name val="Bitstream Vera Sans"/>
      <family val="2"/>
    </font>
    <font>
      <sz val="10"/>
      <color indexed="10"/>
      <name val="Bitstream Vera San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2" borderId="1" xfId="0" applyFont="1" applyFill="1" applyBorder="1" applyAlignment="1">
      <alignment horizontal="left" wrapText="1"/>
    </xf>
    <xf numFmtId="165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Q35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" sqref="A5"/>
    </sheetView>
  </sheetViews>
  <sheetFormatPr defaultColWidth="11.00390625" defaultRowHeight="12.75"/>
  <cols>
    <col min="1" max="1" width="7.875" style="1" customWidth="1"/>
    <col min="2" max="2" width="34.125" style="1" customWidth="1"/>
    <col min="3" max="3" width="3.375" style="2" customWidth="1"/>
    <col min="4" max="11" width="5.00390625" style="3" customWidth="1"/>
    <col min="12" max="12" width="8.125" style="4" customWidth="1"/>
    <col min="13" max="14" width="18.50390625" style="3" customWidth="1"/>
    <col min="15" max="16" width="11.00390625" style="3" customWidth="1"/>
    <col min="17" max="17" width="5.00390625" style="3" customWidth="1"/>
    <col min="18" max="18" width="7.00390625" style="3" customWidth="1"/>
    <col min="19" max="20" width="18.50390625" style="3" customWidth="1"/>
    <col min="21" max="22" width="11.00390625" style="3" customWidth="1"/>
    <col min="23" max="23" width="5.00390625" style="3" customWidth="1"/>
    <col min="24" max="24" width="8.25390625" style="3" customWidth="1"/>
    <col min="25" max="25" width="18.25390625" style="3" customWidth="1"/>
    <col min="26" max="26" width="18.50390625" style="3" customWidth="1"/>
    <col min="27" max="27" width="11.00390625" style="3" customWidth="1"/>
    <col min="28" max="28" width="9.375" style="3" customWidth="1"/>
    <col min="29" max="29" width="5.00390625" style="3" customWidth="1"/>
    <col min="30" max="30" width="8.00390625" style="3" customWidth="1"/>
    <col min="31" max="32" width="18.25390625" style="3" customWidth="1"/>
    <col min="33" max="34" width="11.00390625" style="3" customWidth="1"/>
    <col min="35" max="36" width="5.00390625" style="3" customWidth="1"/>
    <col min="37" max="38" width="3.75390625" style="5" customWidth="1"/>
    <col min="39" max="42" width="5.00390625" style="3" customWidth="1"/>
    <col min="43" max="43" width="2.875" style="2" customWidth="1"/>
    <col min="44" max="16384" width="10.625" style="1" customWidth="1"/>
  </cols>
  <sheetData>
    <row r="2" spans="1:43" ht="12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3" t="s">
        <v>11</v>
      </c>
      <c r="T2" s="3" t="s">
        <v>12</v>
      </c>
      <c r="U2" s="3" t="s">
        <v>13</v>
      </c>
      <c r="V2" s="3" t="s">
        <v>14</v>
      </c>
      <c r="W2" s="3" t="s">
        <v>16</v>
      </c>
      <c r="Y2" s="3" t="s">
        <v>11</v>
      </c>
      <c r="Z2" s="3" t="s">
        <v>12</v>
      </c>
      <c r="AA2" s="3" t="s">
        <v>13</v>
      </c>
      <c r="AB2" s="3" t="s">
        <v>14</v>
      </c>
      <c r="AC2" s="3" t="s">
        <v>17</v>
      </c>
      <c r="AE2" s="3" t="s">
        <v>11</v>
      </c>
      <c r="AF2" s="3" t="s">
        <v>12</v>
      </c>
      <c r="AG2" s="3" t="s">
        <v>13</v>
      </c>
      <c r="AH2" s="3" t="s">
        <v>14</v>
      </c>
      <c r="AI2" s="3" t="s">
        <v>18</v>
      </c>
      <c r="AJ2" s="3" t="s">
        <v>19</v>
      </c>
      <c r="AK2" s="5" t="s">
        <v>20</v>
      </c>
      <c r="AL2" s="5" t="s">
        <v>21</v>
      </c>
      <c r="AM2" s="3" t="s">
        <v>22</v>
      </c>
      <c r="AN2" s="3" t="s">
        <v>23</v>
      </c>
      <c r="AO2" s="3" t="s">
        <v>24</v>
      </c>
      <c r="AP2" s="3" t="s">
        <v>25</v>
      </c>
      <c r="AQ2" s="2" t="s">
        <v>26</v>
      </c>
    </row>
    <row r="3" spans="1:43" ht="12">
      <c r="A3" s="6" t="s">
        <v>27</v>
      </c>
      <c r="B3" s="7" t="s">
        <v>28</v>
      </c>
      <c r="C3" s="6">
        <v>6</v>
      </c>
      <c r="D3" s="8">
        <f>0.5*E3+0.3*H3+0.1*K3+0.1*AJ3+AM3-AN3+AO3</f>
        <v>6.712500000000001</v>
      </c>
      <c r="E3" s="8">
        <f>0.35*F3+0.65*G3</f>
        <v>3.2250000000000005</v>
      </c>
      <c r="F3" s="8">
        <v>5.5</v>
      </c>
      <c r="G3" s="8">
        <v>2</v>
      </c>
      <c r="H3" s="8">
        <f>(I3+J3)/2</f>
        <v>10</v>
      </c>
      <c r="I3" s="8">
        <f>LOOKUP($C3,H$31:H$35,I$31:I$35)</f>
        <v>10</v>
      </c>
      <c r="J3" s="8">
        <f>LOOKUP($C3,J$31:J$35,K$31:K$35)</f>
        <v>10</v>
      </c>
      <c r="K3" s="8">
        <v>8.333333333333334</v>
      </c>
      <c r="L3" s="9">
        <v>40259</v>
      </c>
      <c r="M3" s="10">
        <f>L3+TIME(10,0,0)</f>
        <v>40259.416666666664</v>
      </c>
      <c r="N3" s="10">
        <v>40261.80347222222</v>
      </c>
      <c r="O3" s="11">
        <f>IF(N3&gt;M3+IF(WEEKDAY(M3)=2,3,5),MIN((N3-M3-IF(WEEKDAY(M3)=2,3,5))/10,1),0)</f>
        <v>0</v>
      </c>
      <c r="P3" s="8">
        <v>9</v>
      </c>
      <c r="Q3" s="12">
        <f>IF(P3="","",(1-O3)*P3)</f>
        <v>9</v>
      </c>
      <c r="R3" s="9">
        <v>40282</v>
      </c>
      <c r="S3" s="10">
        <f>R3+TIME(10,0,0)</f>
        <v>40282.416666666664</v>
      </c>
      <c r="T3" s="10">
        <v>40283.586805555555</v>
      </c>
      <c r="U3" s="11">
        <f>IF(T3&gt;S3+IF(WEEKDAY(S3)=2,3,5),MIN((T3-S3-IF(WEEKDAY(S3)=2,3,5))/10,1),0)</f>
        <v>0</v>
      </c>
      <c r="V3" s="8">
        <v>10</v>
      </c>
      <c r="W3" s="12">
        <f>IF(V3="","",(1-U3)*V3)</f>
        <v>10</v>
      </c>
      <c r="X3" s="9">
        <v>40338</v>
      </c>
      <c r="Y3" s="10">
        <f>X3+TIME(10,0,0)</f>
        <v>40338.416666666664</v>
      </c>
      <c r="Z3" s="10">
        <v>40342.80972222222</v>
      </c>
      <c r="AA3" s="11">
        <f>IF(Z3&gt;Y3+IF(WEEKDAY(Y3)=2,3,5),MIN((Z3-Y3-IF(WEEKDAY(Y3)=2,3,5))/10,1),0)</f>
        <v>0</v>
      </c>
      <c r="AB3" s="8">
        <v>10</v>
      </c>
      <c r="AC3" s="12">
        <f>IF(AB3="","",(1-AA3)*AB3)</f>
        <v>10</v>
      </c>
      <c r="AD3" s="12"/>
      <c r="AE3" s="10"/>
      <c r="AF3" s="10"/>
      <c r="AG3" s="11"/>
      <c r="AH3" s="8"/>
      <c r="AI3" s="12">
        <f>IF(AH3="","",(1-AG3)*AH3)</f>
      </c>
      <c r="AJ3" s="12">
        <f>AVERAGE(Q3,W3,AC3,AI3)</f>
        <v>9.666666666666666</v>
      </c>
      <c r="AK3" s="13">
        <v>0</v>
      </c>
      <c r="AL3" s="14">
        <v>3</v>
      </c>
      <c r="AM3" s="8">
        <f>0.1*AK3+0.1*AL3</f>
        <v>0.30000000000000004</v>
      </c>
      <c r="AN3" s="8">
        <v>0</v>
      </c>
      <c r="AO3" s="8"/>
      <c r="AP3" s="8">
        <f>MIN(D3,10)</f>
        <v>6.712500000000001</v>
      </c>
      <c r="AQ3" s="6" t="str">
        <f>IF(AP3&gt;=8.75,"A",IF(AP3&gt;8.25,"AB",IF(AP3&gt;=7.25,"B",IF(AP3&gt;6.75,"BC",IF(AP3&gt;=5,"C","D")))))</f>
        <v>C</v>
      </c>
    </row>
    <row r="4" spans="1:43" ht="12">
      <c r="A4" s="6" t="s">
        <v>29</v>
      </c>
      <c r="B4" s="7" t="s">
        <v>30</v>
      </c>
      <c r="C4" s="6">
        <v>3</v>
      </c>
      <c r="D4" s="8">
        <f>0.5*E4+0.3*H4+0.1*K4+0.1*AJ4+AM4-AN4+AO4</f>
        <v>7.944722222222223</v>
      </c>
      <c r="E4" s="8">
        <f>0.35*F4+0.65*G4</f>
        <v>5.745000000000001</v>
      </c>
      <c r="F4" s="8">
        <v>6.2</v>
      </c>
      <c r="G4" s="8">
        <v>5.5</v>
      </c>
      <c r="H4" s="8">
        <f>(I4+J4)/2</f>
        <v>10</v>
      </c>
      <c r="I4" s="8">
        <f>LOOKUP($C4,H$31:H$35,I$31:I$35)</f>
        <v>10</v>
      </c>
      <c r="J4" s="8">
        <f>LOOKUP($C4,J$31:J$35,K$31:K$35)</f>
        <v>10</v>
      </c>
      <c r="K4" s="8">
        <v>8.88888888888889</v>
      </c>
      <c r="L4" s="9">
        <v>40247</v>
      </c>
      <c r="M4" s="10">
        <f>L4+TIME(10,0,0)</f>
        <v>40247.416666666664</v>
      </c>
      <c r="N4" s="10">
        <v>40249.44305555556</v>
      </c>
      <c r="O4" s="11">
        <f>IF(N4&gt;M4+IF(WEEKDAY(M4)=2,3,5),MIN((N4-M4-IF(WEEKDAY(M4)=2,3,5))/10,1),0)</f>
        <v>0</v>
      </c>
      <c r="P4" s="8">
        <v>9.5</v>
      </c>
      <c r="Q4" s="12">
        <f>IF(P4="","",(1-O4)*P4)</f>
        <v>9.5</v>
      </c>
      <c r="R4" s="9">
        <v>40288</v>
      </c>
      <c r="S4" s="10">
        <f>R4+TIME(10,0,0)</f>
        <v>40288.416666666664</v>
      </c>
      <c r="T4" s="10">
        <v>40290.77638888889</v>
      </c>
      <c r="U4" s="11">
        <f>IF(T4&gt;S4+IF(WEEKDAY(S4)=2,3,5),MIN((T4-S4-IF(WEEKDAY(S4)=2,3,5))/10,1),0)</f>
        <v>0</v>
      </c>
      <c r="V4" s="8">
        <v>10</v>
      </c>
      <c r="W4" s="12">
        <f>IF(V4="","",(1-U4)*V4)</f>
        <v>10</v>
      </c>
      <c r="X4" s="9">
        <v>40336</v>
      </c>
      <c r="Y4" s="10">
        <f>X4+TIME(10,0,0)</f>
        <v>40336.416666666664</v>
      </c>
      <c r="Z4" s="10">
        <v>40336.654861111114</v>
      </c>
      <c r="AA4" s="11">
        <f>IF(Z4&gt;Y4+IF(WEEKDAY(Y4)=2,3,5),MIN((Z4-Y4-IF(WEEKDAY(Y4)=2,3,5))/10,1),0)</f>
        <v>0</v>
      </c>
      <c r="AB4" s="8">
        <v>7</v>
      </c>
      <c r="AC4" s="12">
        <f>IF(AB4="","",(1-AA4)*AB4)</f>
        <v>7</v>
      </c>
      <c r="AD4" s="12"/>
      <c r="AE4" s="10"/>
      <c r="AF4" s="10"/>
      <c r="AG4" s="11"/>
      <c r="AH4" s="8"/>
      <c r="AI4" s="12">
        <f>IF(AH4="","",(1-AG4)*AH4)</f>
      </c>
      <c r="AJ4" s="12">
        <f>AVERAGE(Q4,W4,AC4,AI4)</f>
        <v>8.833333333333334</v>
      </c>
      <c r="AK4" s="13">
        <v>0</v>
      </c>
      <c r="AL4" s="14">
        <v>3</v>
      </c>
      <c r="AM4" s="8">
        <f>0.1*AK4+0.1*AL4</f>
        <v>0.30000000000000004</v>
      </c>
      <c r="AN4" s="8">
        <v>0</v>
      </c>
      <c r="AO4" s="8"/>
      <c r="AP4" s="8">
        <f>MIN(D4,10)</f>
        <v>7.944722222222223</v>
      </c>
      <c r="AQ4" s="6" t="str">
        <f>IF(AP4&gt;=8.75,"A",IF(AP4&gt;8.25,"AB",IF(AP4&gt;=7.25,"B",IF(AP4&gt;6.75,"BC",IF(AP4&gt;=5,"C","D")))))</f>
        <v>B</v>
      </c>
    </row>
    <row r="5" spans="1:43" ht="12">
      <c r="A5" s="6" t="s">
        <v>31</v>
      </c>
      <c r="B5" s="7" t="s">
        <v>32</v>
      </c>
      <c r="C5" s="6">
        <v>5</v>
      </c>
      <c r="D5" s="8">
        <f>0.5*E5+0.3*H5+0.1*K5+0.1*AJ5+AM5-AN5+AO5</f>
        <v>8.50861111111111</v>
      </c>
      <c r="E5" s="8">
        <f>0.35*F5+0.65*G5</f>
        <v>5.495000000000001</v>
      </c>
      <c r="F5" s="8">
        <v>6.6</v>
      </c>
      <c r="G5" s="8">
        <v>4.9</v>
      </c>
      <c r="H5" s="8">
        <f>(I5+J5)/2</f>
        <v>10</v>
      </c>
      <c r="I5" s="8">
        <f>LOOKUP($C5,H$31:H$35,I$31:I$35)</f>
        <v>10</v>
      </c>
      <c r="J5" s="8">
        <f>LOOKUP($C5,J$31:J$35,K$31:K$35)</f>
        <v>10</v>
      </c>
      <c r="K5" s="8">
        <v>8.61111111111111</v>
      </c>
      <c r="L5" s="9">
        <v>40247</v>
      </c>
      <c r="M5" s="10">
        <f>L5+TIME(10,0,0)</f>
        <v>40247.416666666664</v>
      </c>
      <c r="N5" s="10">
        <v>40247.770833333336</v>
      </c>
      <c r="O5" s="11">
        <f>IF(N5&gt;M5+IF(WEEKDAY(M5)=2,3,5),MIN((N5-M5-IF(WEEKDAY(M5)=2,3,5))/10,1),0)</f>
        <v>0</v>
      </c>
      <c r="P5" s="8">
        <v>10</v>
      </c>
      <c r="Q5" s="12">
        <f>IF(P5="","",(1-O5)*P5)</f>
        <v>10</v>
      </c>
      <c r="R5" s="9">
        <v>40288</v>
      </c>
      <c r="S5" s="10">
        <f>R5+TIME(10,0,0)</f>
        <v>40288.416666666664</v>
      </c>
      <c r="T5" s="10">
        <v>40290.924305555556</v>
      </c>
      <c r="U5" s="11">
        <f>IF(T5&gt;S5+IF(WEEKDAY(S5)=2,3,5),MIN((T5-S5-IF(WEEKDAY(S5)=2,3,5))/10,1),0)</f>
        <v>0</v>
      </c>
      <c r="V5" s="8">
        <v>10</v>
      </c>
      <c r="W5" s="12">
        <f>IF(V5="","",(1-U5)*V5)</f>
        <v>10</v>
      </c>
      <c r="X5" s="9">
        <v>40245</v>
      </c>
      <c r="Y5" s="10">
        <f>X5+TIME(10,0,0)</f>
        <v>40245.416666666664</v>
      </c>
      <c r="Z5" s="10">
        <v>40245.416666666664</v>
      </c>
      <c r="AA5" s="11">
        <f>IF(Z5&gt;Y5+IF(WEEKDAY(Y5)=2,3,5),MIN((Z5-Y5-IF(WEEKDAY(Y5)=2,3,5))/10,1),0)</f>
        <v>0</v>
      </c>
      <c r="AB5" s="8">
        <v>10</v>
      </c>
      <c r="AC5" s="12">
        <f>IF(AB5="","",(1-AA5)*AB5)</f>
        <v>10</v>
      </c>
      <c r="AD5" s="12"/>
      <c r="AE5" s="10"/>
      <c r="AF5" s="10"/>
      <c r="AG5" s="11"/>
      <c r="AH5" s="8"/>
      <c r="AI5" s="12">
        <f>IF(AH5="","",(1-AG5)*AH5)</f>
      </c>
      <c r="AJ5" s="12">
        <f>AVERAGE(Q5,W5,AC5,AI5)</f>
        <v>10</v>
      </c>
      <c r="AK5" s="13">
        <v>2</v>
      </c>
      <c r="AL5" s="14">
        <v>5</v>
      </c>
      <c r="AM5" s="8">
        <f>0.1*AK5+0.1*AL5</f>
        <v>0.7</v>
      </c>
      <c r="AN5" s="8">
        <v>0</v>
      </c>
      <c r="AO5" s="8">
        <v>0.2</v>
      </c>
      <c r="AP5" s="15">
        <f>MIN(D5,10)</f>
        <v>8.50861111111111</v>
      </c>
      <c r="AQ5" s="6" t="s">
        <v>33</v>
      </c>
    </row>
    <row r="6" spans="1:43" s="25" customFormat="1" ht="12">
      <c r="A6" s="16" t="s">
        <v>34</v>
      </c>
      <c r="B6" s="17" t="s">
        <v>35</v>
      </c>
      <c r="C6" s="16"/>
      <c r="D6" s="18"/>
      <c r="E6" s="18"/>
      <c r="F6" s="18"/>
      <c r="G6" s="18"/>
      <c r="H6" s="18"/>
      <c r="I6" s="18"/>
      <c r="J6" s="18"/>
      <c r="K6" s="18">
        <v>2.7777777777777777</v>
      </c>
      <c r="L6" s="19"/>
      <c r="M6" s="20"/>
      <c r="N6" s="20"/>
      <c r="O6" s="21"/>
      <c r="P6" s="18"/>
      <c r="Q6" s="22">
        <f>IF(P6="","",(1-O6)*P6)</f>
      </c>
      <c r="R6" s="22"/>
      <c r="S6" s="20"/>
      <c r="T6" s="20"/>
      <c r="U6" s="21"/>
      <c r="V6" s="18"/>
      <c r="W6" s="22">
        <f>IF(V6="","",(1-U6)*V6)</f>
      </c>
      <c r="X6" s="20"/>
      <c r="Y6" s="20"/>
      <c r="Z6" s="20"/>
      <c r="AA6" s="21"/>
      <c r="AB6" s="18"/>
      <c r="AC6" s="22">
        <f>IF(AB6="","",(1-AA6)*AB6)</f>
      </c>
      <c r="AD6" s="22"/>
      <c r="AE6" s="20"/>
      <c r="AF6" s="20"/>
      <c r="AG6" s="21"/>
      <c r="AH6" s="18"/>
      <c r="AI6" s="22">
        <f>IF(AH6="","",(1-AG6)*AH6)</f>
      </c>
      <c r="AJ6" s="22"/>
      <c r="AK6" s="23">
        <v>1</v>
      </c>
      <c r="AL6" s="24"/>
      <c r="AM6" s="18">
        <f>0.1*AK6+0.1*AL6</f>
        <v>0.1</v>
      </c>
      <c r="AN6" s="18">
        <v>1.5</v>
      </c>
      <c r="AO6" s="18" t="s">
        <v>36</v>
      </c>
      <c r="AP6" s="18"/>
      <c r="AQ6" s="16" t="s">
        <v>37</v>
      </c>
    </row>
    <row r="7" spans="1:43" ht="12">
      <c r="A7" s="6" t="s">
        <v>38</v>
      </c>
      <c r="B7" s="7" t="s">
        <v>39</v>
      </c>
      <c r="C7" s="6">
        <v>2</v>
      </c>
      <c r="D7" s="8">
        <f>0.5*E7+0.3*H7+0.1*K7+0.1*AJ7+AM7-AN7+AO7</f>
        <v>8.62861111111111</v>
      </c>
      <c r="E7" s="8">
        <f>0.35*F7+0.65*G7</f>
        <v>7.21</v>
      </c>
      <c r="F7" s="8">
        <v>7.6</v>
      </c>
      <c r="G7" s="8">
        <v>7</v>
      </c>
      <c r="H7" s="8">
        <f>(I7+J7)/2</f>
        <v>9.375</v>
      </c>
      <c r="I7" s="8">
        <f>LOOKUP($C7,H$31:H$35,I$31:I$35)</f>
        <v>8.75</v>
      </c>
      <c r="J7" s="8">
        <f>LOOKUP($C7,J$31:J$35,K$31:K$35)</f>
        <v>10</v>
      </c>
      <c r="K7" s="8">
        <v>8.61111111111111</v>
      </c>
      <c r="L7" s="9">
        <v>40261</v>
      </c>
      <c r="M7" s="10">
        <f>L7+TIME(10,0,0)</f>
        <v>40261.416666666664</v>
      </c>
      <c r="N7" s="10">
        <v>40261.57361111111</v>
      </c>
      <c r="O7" s="11">
        <f>IF(N7&gt;M7+IF(WEEKDAY(M7)=2,3,5),MIN((N7-M7-IF(WEEKDAY(M7)=2,3,5))/10,1),0)</f>
        <v>0</v>
      </c>
      <c r="P7" s="8">
        <v>10</v>
      </c>
      <c r="Q7" s="12">
        <f>IF(P7="","",(1-O7)*P7)</f>
        <v>10</v>
      </c>
      <c r="R7" s="9">
        <v>40288</v>
      </c>
      <c r="S7" s="10">
        <f>R7+TIME(10,0,0)</f>
        <v>40288.416666666664</v>
      </c>
      <c r="T7" s="10">
        <v>40290.65833333333</v>
      </c>
      <c r="U7" s="11">
        <f>IF(T7&gt;S7+IF(WEEKDAY(S7)=2,3,5),MIN((T7-S7-IF(WEEKDAY(S7)=2,3,5))/10,1),0)</f>
        <v>0</v>
      </c>
      <c r="V7" s="8">
        <v>9</v>
      </c>
      <c r="W7" s="12">
        <f>IF(V7="","",(1-U7)*V7)</f>
        <v>9</v>
      </c>
      <c r="X7" s="9">
        <v>40343</v>
      </c>
      <c r="Y7" s="10">
        <f>X7+TIME(10,0,0)</f>
        <v>40343.416666666664</v>
      </c>
      <c r="Z7" s="10">
        <v>40343.643055555556</v>
      </c>
      <c r="AA7" s="11">
        <f>IF(Z7&gt;Y7+IF(WEEKDAY(Y7)=2,3,5),MIN((Z7-Y7-IF(WEEKDAY(Y7)=2,3,5))/10,1),0)</f>
        <v>0</v>
      </c>
      <c r="AB7" s="8">
        <v>9.5</v>
      </c>
      <c r="AC7" s="12">
        <f>IF(AB7="","",(1-AA7)*AB7)</f>
        <v>9.5</v>
      </c>
      <c r="AD7" s="12"/>
      <c r="AE7" s="10"/>
      <c r="AF7" s="10"/>
      <c r="AG7" s="11"/>
      <c r="AH7" s="8"/>
      <c r="AI7" s="12">
        <f>IF(AH7="","",(1-AG7)*AH7)</f>
      </c>
      <c r="AJ7" s="12">
        <f>AVERAGE(Q7,W7,AC7,AI7)</f>
        <v>9.5</v>
      </c>
      <c r="AK7" s="13">
        <v>2</v>
      </c>
      <c r="AL7" s="14">
        <f>AK7</f>
        <v>2</v>
      </c>
      <c r="AM7" s="8">
        <f>0.1*AK7+0.1*AL7</f>
        <v>0.4</v>
      </c>
      <c r="AN7" s="8">
        <v>0</v>
      </c>
      <c r="AO7" s="8"/>
      <c r="AP7" s="8">
        <f>MIN(D7,10)</f>
        <v>8.62861111111111</v>
      </c>
      <c r="AQ7" s="6" t="s">
        <v>33</v>
      </c>
    </row>
    <row r="8" spans="1:43" ht="12">
      <c r="A8" s="6" t="s">
        <v>40</v>
      </c>
      <c r="B8" s="7" t="s">
        <v>41</v>
      </c>
      <c r="C8" s="6">
        <v>2</v>
      </c>
      <c r="D8" s="8">
        <f>0.5*E8+0.3*H8+0.1*K8+0.1*AJ8+AM8-AN8+AO8</f>
        <v>7.801388888888889</v>
      </c>
      <c r="E8" s="8">
        <f>0.35*F8+0.65*G8</f>
        <v>4.5</v>
      </c>
      <c r="F8" s="8">
        <v>5.8</v>
      </c>
      <c r="G8" s="8">
        <v>3.8</v>
      </c>
      <c r="H8" s="8">
        <f>(I8+J8)/2</f>
        <v>9.375</v>
      </c>
      <c r="I8" s="8">
        <f>LOOKUP($C8,H$31:H$35,I$31:I$35)</f>
        <v>8.75</v>
      </c>
      <c r="J8" s="8">
        <f>LOOKUP($C8,J$31:J$35,K$31:K$35)</f>
        <v>10</v>
      </c>
      <c r="K8" s="8">
        <v>9.722222222222221</v>
      </c>
      <c r="L8" s="9">
        <v>40261</v>
      </c>
      <c r="M8" s="10">
        <f>L8+TIME(10,0,0)</f>
        <v>40261.416666666664</v>
      </c>
      <c r="N8" s="10">
        <v>40261.540972222225</v>
      </c>
      <c r="O8" s="11">
        <f>IF(N8&gt;M8+IF(WEEKDAY(M8)=2,3,5),MIN((N8-M8-IF(WEEKDAY(M8)=2,3,5))/10,1),0)</f>
        <v>0</v>
      </c>
      <c r="P8" s="8">
        <v>10</v>
      </c>
      <c r="Q8" s="12">
        <f>IF(P8="","",(1-O8)*P8)</f>
        <v>10</v>
      </c>
      <c r="R8" s="9">
        <v>40296</v>
      </c>
      <c r="S8" s="10">
        <f>R8+TIME(10,0,0)</f>
        <v>40296.416666666664</v>
      </c>
      <c r="T8" s="10">
        <v>40297.34444444445</v>
      </c>
      <c r="U8" s="11">
        <f>IF(T8&gt;S8+IF(WEEKDAY(S8)=2,3,5),MIN((T8-S8-IF(WEEKDAY(S8)=2,3,5))/10,1),0)</f>
        <v>0</v>
      </c>
      <c r="V8" s="8">
        <v>10</v>
      </c>
      <c r="W8" s="12">
        <f>IF(V8="","",(1-U8)*V8)</f>
        <v>10</v>
      </c>
      <c r="X8" s="9">
        <v>40338</v>
      </c>
      <c r="Y8" s="10">
        <f>X8+TIME(10,0,0)</f>
        <v>40338.416666666664</v>
      </c>
      <c r="Z8" s="10">
        <v>40342.54513888889</v>
      </c>
      <c r="AA8" s="11">
        <f>IF(Z8&gt;Y8+IF(WEEKDAY(Y8)=2,3,5),MIN((Z8-Y8-IF(WEEKDAY(Y8)=2,3,5))/10,1),0)</f>
        <v>0</v>
      </c>
      <c r="AB8" s="8">
        <v>9</v>
      </c>
      <c r="AC8" s="12">
        <f>IF(AB8="","",(1-AA8)*AB8)</f>
        <v>9</v>
      </c>
      <c r="AD8" s="12"/>
      <c r="AE8" s="10"/>
      <c r="AF8" s="10"/>
      <c r="AG8" s="11"/>
      <c r="AH8" s="18"/>
      <c r="AI8" s="12">
        <f>IF(AH8="","",(1-AG8)*AH8)</f>
      </c>
      <c r="AJ8" s="12">
        <f>AVERAGE(Q8,W8,AC8,AI8)</f>
        <v>9.666666666666666</v>
      </c>
      <c r="AK8" s="13">
        <v>2</v>
      </c>
      <c r="AL8" s="14">
        <v>6</v>
      </c>
      <c r="AM8" s="8">
        <f>0.1*AK8+0.1*AL8</f>
        <v>0.8</v>
      </c>
      <c r="AN8" s="8">
        <v>0</v>
      </c>
      <c r="AO8" s="8"/>
      <c r="AP8" s="8">
        <f>MIN(D8,10)</f>
        <v>7.801388888888889</v>
      </c>
      <c r="AQ8" s="6" t="str">
        <f>IF(AP8&gt;=8.75,"A",IF(AP8&gt;8.25,"AB",IF(AP8&gt;=7.25,"B",IF(AP8&gt;6.75,"BC",IF(AP8&gt;=5,"C","D")))))</f>
        <v>B</v>
      </c>
    </row>
    <row r="9" spans="1:43" ht="12">
      <c r="A9" s="6" t="s">
        <v>42</v>
      </c>
      <c r="B9" s="7" t="s">
        <v>43</v>
      </c>
      <c r="C9" s="6">
        <v>4</v>
      </c>
      <c r="D9" s="8">
        <f>0.5*E9+0.3*H9+0.1*K9+0.1*AJ9+AM9-AN9+AO9</f>
        <v>8.940416666666668</v>
      </c>
      <c r="E9" s="8">
        <f>0.35*F9+0.65*G9</f>
        <v>7.96</v>
      </c>
      <c r="F9" s="8">
        <v>7.7</v>
      </c>
      <c r="G9" s="8">
        <v>8.1</v>
      </c>
      <c r="H9" s="8">
        <f>(I9+J9)/2</f>
        <v>9.0625</v>
      </c>
      <c r="I9" s="8">
        <f>LOOKUP($C9,H$31:H$35,I$31:I$35)</f>
        <v>8.75</v>
      </c>
      <c r="J9" s="8">
        <f>LOOKUP($C9,J$31:J$35,K$31:K$35)</f>
        <v>9.375</v>
      </c>
      <c r="K9" s="8">
        <v>9.166666666666666</v>
      </c>
      <c r="L9" s="9">
        <v>40247</v>
      </c>
      <c r="M9" s="10">
        <f>L9+TIME(10,0,0)</f>
        <v>40247.416666666664</v>
      </c>
      <c r="N9" s="10">
        <v>40247.413194444445</v>
      </c>
      <c r="O9" s="11">
        <f>IF(N9&gt;M9+IF(WEEKDAY(M9)=2,3,5),MIN((N9-M9-IF(WEEKDAY(M9)=2,3,5))/10,1),0)</f>
        <v>0</v>
      </c>
      <c r="P9" s="8">
        <v>5</v>
      </c>
      <c r="Q9" s="12">
        <f>IF(P9="","",(1-O9)*P9)</f>
        <v>5</v>
      </c>
      <c r="R9" s="9">
        <v>40310</v>
      </c>
      <c r="S9" s="10">
        <f>R9+TIME(10,0,0)</f>
        <v>40310.416666666664</v>
      </c>
      <c r="T9" s="10">
        <v>40310.47152777778</v>
      </c>
      <c r="U9" s="11">
        <f>IF(T9&gt;S9+IF(WEEKDAY(S9)=2,3,5),MIN((T9-S9-IF(WEEKDAY(S9)=2,3,5))/10,1),0)</f>
        <v>0</v>
      </c>
      <c r="V9" s="8">
        <v>3</v>
      </c>
      <c r="W9" s="12">
        <f>IF(V9="","",(1-U9)*V9)</f>
        <v>3</v>
      </c>
      <c r="X9" s="9">
        <v>40336</v>
      </c>
      <c r="Y9" s="10">
        <f>X9+TIME(10,0,0)</f>
        <v>40336.416666666664</v>
      </c>
      <c r="Z9" s="10">
        <v>40337.717361111114</v>
      </c>
      <c r="AA9" s="11">
        <f>IF(Z9&gt;Y9+IF(WEEKDAY(Y9)=2,3,5),MIN((Z9-Y9-IF(WEEKDAY(Y9)=2,3,5))/10,1),0)</f>
        <v>0</v>
      </c>
      <c r="AB9" s="8">
        <v>9</v>
      </c>
      <c r="AC9" s="12">
        <f>IF(AB9="","",(1-AA9)*AB9)</f>
        <v>9</v>
      </c>
      <c r="AD9" s="9">
        <v>40352</v>
      </c>
      <c r="AE9" s="10">
        <f>AD9+TIME(10,0,0)</f>
        <v>40352.416666666664</v>
      </c>
      <c r="AF9" s="10">
        <v>40352.46666666667</v>
      </c>
      <c r="AG9" s="11">
        <f>IF(AF9&gt;AE9+IF(WEEKDAY(AE9)=2,3,5),MIN((AF9-AE9-IF(WEEKDAY(AE9)=2,3,5))/10,1),0)</f>
        <v>0</v>
      </c>
      <c r="AH9" s="8">
        <v>10</v>
      </c>
      <c r="AI9" s="12">
        <f>IF(AH9="","",(1-AG9)*AH9)</f>
        <v>10</v>
      </c>
      <c r="AJ9" s="12">
        <f>AVERAGE(Q9,W9,AC9,AI9)</f>
        <v>6.75</v>
      </c>
      <c r="AK9" s="13">
        <v>3</v>
      </c>
      <c r="AL9" s="14">
        <f>AK9</f>
        <v>3</v>
      </c>
      <c r="AM9" s="8">
        <f>0.1*AK9+0.1*AL9</f>
        <v>0.6000000000000001</v>
      </c>
      <c r="AN9" s="8">
        <v>0</v>
      </c>
      <c r="AO9" s="8">
        <v>0.05</v>
      </c>
      <c r="AP9" s="8">
        <f>MIN(D9,10)</f>
        <v>8.940416666666668</v>
      </c>
      <c r="AQ9" s="6" t="str">
        <f>IF(AP9&gt;=8.75,"A",IF(AP9&gt;8.25,"AB",IF(AP9&gt;=7.25,"B",IF(AP9&gt;6.75,"BC",IF(AP9&gt;=5,"C","D")))))</f>
        <v>A</v>
      </c>
    </row>
    <row r="10" spans="1:43" ht="12">
      <c r="A10" s="6" t="s">
        <v>44</v>
      </c>
      <c r="B10" s="7" t="s">
        <v>45</v>
      </c>
      <c r="C10" s="6">
        <v>3</v>
      </c>
      <c r="D10" s="8">
        <f>0.5*E10+0.3*H10+0.1*K10+0.1*AJ10+AM10-AN10+AO10</f>
        <v>8.109097222222147</v>
      </c>
      <c r="E10" s="8">
        <f>0.35*F10+0.65*G10</f>
        <v>5.9750000000000005</v>
      </c>
      <c r="F10" s="8">
        <v>5</v>
      </c>
      <c r="G10" s="8">
        <v>6.5</v>
      </c>
      <c r="H10" s="8">
        <f>(I10+J10)/2</f>
        <v>10</v>
      </c>
      <c r="I10" s="8">
        <f>LOOKUP($C10,H$31:H$35,I$31:I$35)</f>
        <v>10</v>
      </c>
      <c r="J10" s="8">
        <f>LOOKUP($C10,J$31:J$35,K$31:K$35)</f>
        <v>10</v>
      </c>
      <c r="K10" s="8">
        <v>9.444444444444445</v>
      </c>
      <c r="L10" s="9">
        <v>40252</v>
      </c>
      <c r="M10" s="10">
        <f>L10+TIME(10,0,0)</f>
        <v>40252.416666666664</v>
      </c>
      <c r="N10" s="10">
        <v>40254.44097222222</v>
      </c>
      <c r="O10" s="11">
        <f>IF(N10&gt;M10+IF(WEEKDAY(M10)=2,3,5),MIN((N10-M10-IF(WEEKDAY(M10)=2,3,5))/10,1),0)</f>
        <v>0</v>
      </c>
      <c r="P10" s="8">
        <v>9.5</v>
      </c>
      <c r="Q10" s="12">
        <f>IF(P10="","",(1-O10)*P10)</f>
        <v>9.5</v>
      </c>
      <c r="R10" s="9">
        <v>40310</v>
      </c>
      <c r="S10" s="10">
        <f>R10+TIME(10,0,0)</f>
        <v>40310.416666666664</v>
      </c>
      <c r="T10" s="10">
        <v>40310.53055555555</v>
      </c>
      <c r="U10" s="11">
        <f>IF(T10&gt;S10+IF(WEEKDAY(S10)=2,3,5),MIN((T10-S10-IF(WEEKDAY(S10)=2,3,5))/10,1),0)</f>
        <v>0</v>
      </c>
      <c r="V10" s="8">
        <v>10</v>
      </c>
      <c r="W10" s="12">
        <f>IF(V10="","",(1-U10)*V10)</f>
        <v>10</v>
      </c>
      <c r="X10" s="9">
        <v>40324</v>
      </c>
      <c r="Y10" s="10">
        <f>X10+TIME(10,0,0)</f>
        <v>40324.416666666664</v>
      </c>
      <c r="Z10" s="10">
        <v>40329.830555555556</v>
      </c>
      <c r="AA10" s="11">
        <f>IF(Z10&gt;Y10+IF(WEEKDAY(Y10)=2,3,5),MIN((Z10-Y10-IF(WEEKDAY(Y10)=2,3,5))/10,1),0)</f>
        <v>0.0413888888891961</v>
      </c>
      <c r="AB10" s="8">
        <v>10</v>
      </c>
      <c r="AC10" s="12">
        <f>IF(AB10="","",(1-AA10)*AB10)</f>
        <v>9.586111111108039</v>
      </c>
      <c r="AD10" s="9">
        <v>40346</v>
      </c>
      <c r="AE10" s="10">
        <f>AD10+TIME(10,0,0)</f>
        <v>40346.416666666664</v>
      </c>
      <c r="AF10" s="10">
        <v>40346.48402777778</v>
      </c>
      <c r="AG10" s="11">
        <f>IF(AF10&gt;AE10+IF(WEEKDAY(AE10)=2,3,5),MIN((AF10-AE10-IF(WEEKDAY(AE10)=2,3,5))/10,1),0)</f>
        <v>0</v>
      </c>
      <c r="AH10" s="8">
        <v>10</v>
      </c>
      <c r="AI10" s="12">
        <f>IF(AH10="","",(1-AG10)*AH10)</f>
        <v>10</v>
      </c>
      <c r="AJ10" s="12">
        <f>AVERAGE(Q10,W10,AC10,AI10)</f>
        <v>9.77152777777701</v>
      </c>
      <c r="AK10" s="13">
        <v>1</v>
      </c>
      <c r="AL10" s="14">
        <f>AK10</f>
        <v>1</v>
      </c>
      <c r="AM10" s="8">
        <f>0.1*AK10+0.1*AL10</f>
        <v>0.2</v>
      </c>
      <c r="AN10" s="8">
        <v>0</v>
      </c>
      <c r="AO10" s="8"/>
      <c r="AP10" s="8">
        <f>MIN(D10,10)</f>
        <v>8.109097222222147</v>
      </c>
      <c r="AQ10" s="6" t="str">
        <f>IF(AP10&gt;=8.75,"A",IF(AP10&gt;8.25,"AB",IF(AP10&gt;=7.25,"B",IF(AP10&gt;6.75,"BC",IF(AP10&gt;=5,"C","D")))))</f>
        <v>B</v>
      </c>
    </row>
    <row r="11" spans="1:43" ht="12">
      <c r="A11" s="6" t="s">
        <v>46</v>
      </c>
      <c r="B11" s="7" t="s">
        <v>47</v>
      </c>
      <c r="C11" s="6">
        <v>3</v>
      </c>
      <c r="D11" s="8">
        <f>0.5*E11+0.3*H11+0.1*K11+0.1*AJ11+AM11-AN11+AO11</f>
        <v>7.5180555555555575</v>
      </c>
      <c r="E11" s="8">
        <f>0.35*F11+0.65*G11</f>
        <v>4.7250000000000005</v>
      </c>
      <c r="F11" s="8">
        <v>8.3</v>
      </c>
      <c r="G11" s="8">
        <v>2.8</v>
      </c>
      <c r="H11" s="8">
        <f>(I11+J11)/2</f>
        <v>10</v>
      </c>
      <c r="I11" s="8">
        <f>LOOKUP($C11,H$31:H$35,I$31:I$35)</f>
        <v>10</v>
      </c>
      <c r="J11" s="8">
        <f>LOOKUP($C11,J$31:J$35,K$31:K$35)</f>
        <v>10</v>
      </c>
      <c r="K11" s="8">
        <v>8.88888888888889</v>
      </c>
      <c r="L11" s="9">
        <v>40259</v>
      </c>
      <c r="M11" s="10">
        <f>L11+TIME(10,0,0)</f>
        <v>40259.416666666664</v>
      </c>
      <c r="N11" s="10">
        <v>40261.45277777778</v>
      </c>
      <c r="O11" s="11">
        <f>IF(N11&gt;M11+IF(WEEKDAY(M11)=2,3,5),MIN((N11-M11-IF(WEEKDAY(M11)=2,3,5))/10,1),0)</f>
        <v>0</v>
      </c>
      <c r="P11" s="8">
        <v>10</v>
      </c>
      <c r="Q11" s="12">
        <f>IF(P11="","",(1-O11)*P11)</f>
        <v>10</v>
      </c>
      <c r="R11" s="9">
        <v>40322</v>
      </c>
      <c r="S11" s="10">
        <f>R11+TIME(10,0,0)</f>
        <v>40322.416666666664</v>
      </c>
      <c r="T11" s="10">
        <v>40324.84583333333</v>
      </c>
      <c r="U11" s="11">
        <f>IF(T11&gt;S11+IF(WEEKDAY(S11)=2,3,5),MIN((T11-S11-IF(WEEKDAY(S11)=2,3,5))/10,1),0)</f>
        <v>0</v>
      </c>
      <c r="V11" s="8">
        <v>5</v>
      </c>
      <c r="W11" s="12">
        <f>IF(V11="","",(1-U11)*V11)</f>
        <v>5</v>
      </c>
      <c r="X11" s="9">
        <v>40343</v>
      </c>
      <c r="Y11" s="10">
        <f>X11+TIME(10,0,0)</f>
        <v>40343.416666666664</v>
      </c>
      <c r="Z11" s="10">
        <v>40346.37569444445</v>
      </c>
      <c r="AA11" s="11">
        <f>IF(Z11&gt;Y11+IF(WEEKDAY(Y11)=2,3,5),MIN((Z11-Y11-IF(WEEKDAY(Y11)=2,3,5))/10,1),0)</f>
        <v>0</v>
      </c>
      <c r="AB11" s="8">
        <v>8</v>
      </c>
      <c r="AC11" s="12">
        <f>IF(AB11="","",(1-AA11)*AB11)</f>
        <v>8</v>
      </c>
      <c r="AD11" s="12"/>
      <c r="AE11" s="10"/>
      <c r="AF11" s="10"/>
      <c r="AG11" s="11"/>
      <c r="AH11" s="8"/>
      <c r="AI11" s="12">
        <f>IF(AH11="","",(1-AG11)*AH11)</f>
      </c>
      <c r="AJ11" s="12">
        <f>AVERAGE(Q11,W11,AC11,AI11)</f>
        <v>7.666666666666667</v>
      </c>
      <c r="AK11" s="13">
        <v>3</v>
      </c>
      <c r="AL11" s="14">
        <f>AK11</f>
        <v>3</v>
      </c>
      <c r="AM11" s="8">
        <f>0.1*AK11+0.1*AL11</f>
        <v>0.6000000000000001</v>
      </c>
      <c r="AN11" s="8">
        <v>0.1</v>
      </c>
      <c r="AO11" s="8"/>
      <c r="AP11" s="8">
        <f>MIN(D11,10)</f>
        <v>7.5180555555555575</v>
      </c>
      <c r="AQ11" s="6" t="str">
        <f>IF(AP11&gt;=8.75,"A",IF(AP11&gt;8.25,"AB",IF(AP11&gt;=7.25,"B",IF(AP11&gt;6.75,"BC",IF(AP11&gt;=5,"C","D")))))</f>
        <v>B</v>
      </c>
    </row>
    <row r="12" spans="1:43" ht="12">
      <c r="A12" s="6" t="s">
        <v>48</v>
      </c>
      <c r="B12" s="7" t="s">
        <v>49</v>
      </c>
      <c r="C12" s="6">
        <v>3</v>
      </c>
      <c r="D12" s="8">
        <f>0.5*E12+0.3*H12+0.1*K12+0.1*AJ12+AM12-AN12+AO12</f>
        <v>7.628796296296206</v>
      </c>
      <c r="E12" s="8">
        <f>0.35*F12+0.65*G12</f>
        <v>4.045</v>
      </c>
      <c r="F12" s="8">
        <v>4.5</v>
      </c>
      <c r="G12" s="8">
        <v>3.8</v>
      </c>
      <c r="H12" s="8">
        <f>(I12+J12)/2</f>
        <v>10</v>
      </c>
      <c r="I12" s="8">
        <f>LOOKUP($C12,H$31:H$35,I$31:I$35)</f>
        <v>10</v>
      </c>
      <c r="J12" s="8">
        <f>LOOKUP($C12,J$31:J$35,K$31:K$35)</f>
        <v>10</v>
      </c>
      <c r="K12" s="8">
        <v>9.166666666666666</v>
      </c>
      <c r="L12" s="9">
        <v>40259</v>
      </c>
      <c r="M12" s="10">
        <f>L12+TIME(10,0,0)</f>
        <v>40259.416666666664</v>
      </c>
      <c r="N12" s="10">
        <v>40261.79583333333</v>
      </c>
      <c r="O12" s="11">
        <f>IF(N12&gt;M12+IF(WEEKDAY(M12)=2,3,5),MIN((N12-M12-IF(WEEKDAY(M12)=2,3,5))/10,1),0)</f>
        <v>0</v>
      </c>
      <c r="P12" s="8">
        <v>10</v>
      </c>
      <c r="Q12" s="12">
        <f>IF(P12="","",(1-O12)*P12)</f>
        <v>10</v>
      </c>
      <c r="R12" s="9">
        <v>40315</v>
      </c>
      <c r="S12" s="10">
        <f>R12+TIME(10,0,0)</f>
        <v>40315.416666666664</v>
      </c>
      <c r="T12" s="10">
        <v>40317.97777777778</v>
      </c>
      <c r="U12" s="11">
        <f>IF(T12&gt;S12+IF(WEEKDAY(S12)=2,3,5),MIN((T12-S12-IF(WEEKDAY(S12)=2,3,5))/10,1),0)</f>
        <v>0</v>
      </c>
      <c r="V12" s="8">
        <v>10</v>
      </c>
      <c r="W12" s="12">
        <f>IF(V12="","",(1-U12)*V12)</f>
        <v>10</v>
      </c>
      <c r="X12" s="9">
        <v>40324</v>
      </c>
      <c r="Y12" s="10">
        <f>X12+TIME(10,0,0)</f>
        <v>40324.416666666664</v>
      </c>
      <c r="Z12" s="10">
        <v>40329.72777777778</v>
      </c>
      <c r="AA12" s="11">
        <f>IF(Z12&gt;Y12+IF(WEEKDAY(Y12)=2,3,5),MIN((Z12-Y12-IF(WEEKDAY(Y12)=2,3,5))/10,1),0)</f>
        <v>0.03111111111138598</v>
      </c>
      <c r="AB12" s="8">
        <v>10</v>
      </c>
      <c r="AC12" s="12">
        <f>IF(AB12="","",(1-AA12)*AB12)</f>
        <v>9.68888888888614</v>
      </c>
      <c r="AD12" s="12"/>
      <c r="AE12" s="10"/>
      <c r="AF12" s="10"/>
      <c r="AG12" s="11"/>
      <c r="AH12" s="8"/>
      <c r="AI12" s="12">
        <f>IF(AH12="","",(1-AG12)*AH12)</f>
      </c>
      <c r="AJ12" s="12">
        <f>AVERAGE(Q12,W12,AC12,AI12)</f>
        <v>9.89629629629538</v>
      </c>
      <c r="AK12" s="13">
        <v>2</v>
      </c>
      <c r="AL12" s="14">
        <v>5</v>
      </c>
      <c r="AM12" s="8">
        <f>0.1*AK12+0.1*AL12</f>
        <v>0.7</v>
      </c>
      <c r="AN12" s="8">
        <v>0</v>
      </c>
      <c r="AO12" s="8"/>
      <c r="AP12" s="8">
        <f>MIN(D12,10)</f>
        <v>7.628796296296206</v>
      </c>
      <c r="AQ12" s="6" t="str">
        <f>IF(AP12&gt;=8.75,"A",IF(AP12&gt;8.25,"AB",IF(AP12&gt;=7.25,"B",IF(AP12&gt;6.75,"BC",IF(AP12&gt;=5,"C","D")))))</f>
        <v>B</v>
      </c>
    </row>
    <row r="13" spans="1:43" ht="12">
      <c r="A13" s="6" t="s">
        <v>50</v>
      </c>
      <c r="B13" s="7" t="s">
        <v>51</v>
      </c>
      <c r="C13" s="6">
        <v>5</v>
      </c>
      <c r="D13" s="8">
        <f>0.5*E13+0.3*H13+0.1*K13+0.1*AJ13+AM13-AN13+AO13</f>
        <v>7.509722222222223</v>
      </c>
      <c r="E13" s="8">
        <f>0.35*F13+0.65*G13</f>
        <v>4.875</v>
      </c>
      <c r="F13" s="8">
        <v>6.5</v>
      </c>
      <c r="G13" s="8">
        <v>4</v>
      </c>
      <c r="H13" s="8">
        <f>(I13+J13)/2</f>
        <v>10</v>
      </c>
      <c r="I13" s="8">
        <f>LOOKUP($C13,H$31:H$35,I$31:I$35)</f>
        <v>10</v>
      </c>
      <c r="J13" s="8">
        <f>LOOKUP($C13,J$31:J$35,K$31:K$35)</f>
        <v>10</v>
      </c>
      <c r="K13" s="8">
        <v>9.722222222222221</v>
      </c>
      <c r="L13" s="9">
        <v>40259</v>
      </c>
      <c r="M13" s="10">
        <f>L13+TIME(10,0,0)</f>
        <v>40259.416666666664</v>
      </c>
      <c r="N13" s="10">
        <v>40260.589583333334</v>
      </c>
      <c r="O13" s="11">
        <f>IF(N13&gt;M13+IF(WEEKDAY(M13)=2,3,5),MIN((N13-M13-IF(WEEKDAY(M13)=2,3,5))/10,1),0)</f>
        <v>0</v>
      </c>
      <c r="P13" s="8">
        <v>8</v>
      </c>
      <c r="Q13" s="12">
        <f>IF(P13="","",(1-O13)*P13)</f>
        <v>8</v>
      </c>
      <c r="R13" s="9">
        <v>40308</v>
      </c>
      <c r="S13" s="10">
        <f>R13+TIME(10,0,0)</f>
        <v>40308.416666666664</v>
      </c>
      <c r="T13" s="10">
        <v>40310.69305555556</v>
      </c>
      <c r="U13" s="11">
        <f>IF(T13&gt;S13+IF(WEEKDAY(S13)=2,3,5),MIN((T13-S13-IF(WEEKDAY(S13)=2,3,5))/10,1),0)</f>
        <v>0</v>
      </c>
      <c r="V13" s="8">
        <v>10</v>
      </c>
      <c r="W13" s="12">
        <f>IF(V13="","",(1-U13)*V13)</f>
        <v>10</v>
      </c>
      <c r="X13" s="9">
        <v>40322</v>
      </c>
      <c r="Y13" s="10">
        <f>X13+TIME(10,0,0)</f>
        <v>40322.416666666664</v>
      </c>
      <c r="Z13" s="10">
        <v>40325.04791666667</v>
      </c>
      <c r="AA13" s="11">
        <f>IF(Z13&gt;Y13+IF(WEEKDAY(Y13)=2,3,5),MIN((Z13-Y13-IF(WEEKDAY(Y13)=2,3,5))/10,1),0)</f>
        <v>0</v>
      </c>
      <c r="AB13" s="8">
        <v>9</v>
      </c>
      <c r="AC13" s="12">
        <f>IF(AB13="","",(1-AA13)*AB13)</f>
        <v>9</v>
      </c>
      <c r="AD13" s="12"/>
      <c r="AE13" s="10"/>
      <c r="AF13" s="10"/>
      <c r="AG13" s="11"/>
      <c r="AH13" s="8"/>
      <c r="AI13" s="12">
        <f>IF(AH13="","",(1-AG13)*AH13)</f>
      </c>
      <c r="AJ13" s="12">
        <f>AVERAGE(Q13,W13,AC13,AI13)</f>
        <v>9</v>
      </c>
      <c r="AK13" s="13">
        <v>1</v>
      </c>
      <c r="AL13" s="14">
        <v>1</v>
      </c>
      <c r="AM13" s="8">
        <f>0.1*AK13+0.1*AL13</f>
        <v>0.2</v>
      </c>
      <c r="AN13" s="8">
        <v>0</v>
      </c>
      <c r="AO13" s="8"/>
      <c r="AP13" s="8">
        <f>MIN(D13,10)</f>
        <v>7.509722222222223</v>
      </c>
      <c r="AQ13" s="6" t="str">
        <f>IF(AP13&gt;=8.75,"A",IF(AP13&gt;8.25,"AB",IF(AP13&gt;=7.25,"B",IF(AP13&gt;6.75,"BC",IF(AP13&gt;=5,"C","D")))))</f>
        <v>B</v>
      </c>
    </row>
    <row r="14" spans="1:43" ht="12">
      <c r="A14" s="6" t="s">
        <v>52</v>
      </c>
      <c r="B14" s="7" t="s">
        <v>53</v>
      </c>
      <c r="C14" s="6">
        <v>6</v>
      </c>
      <c r="D14" s="8">
        <f>0.5*E14+0.3*H14+0.1*K14+0.1*AJ14+AM14-AN14+AO14</f>
        <v>8.207222222222224</v>
      </c>
      <c r="E14" s="8">
        <f>0.35*F14+0.65*G14</f>
        <v>5.470000000000001</v>
      </c>
      <c r="F14" s="8">
        <v>6.9</v>
      </c>
      <c r="G14" s="8">
        <v>4.7</v>
      </c>
      <c r="H14" s="8">
        <f>(I14+J14)/2</f>
        <v>10</v>
      </c>
      <c r="I14" s="8">
        <f>LOOKUP($C14,H$31:H$35,I$31:I$35)</f>
        <v>10</v>
      </c>
      <c r="J14" s="8">
        <f>LOOKUP($C14,J$31:J$35,K$31:K$35)</f>
        <v>10</v>
      </c>
      <c r="K14" s="8">
        <v>9.722222222222221</v>
      </c>
      <c r="L14" s="9">
        <v>40247</v>
      </c>
      <c r="M14" s="10">
        <f>L14+TIME(10,0,0)</f>
        <v>40247.416666666664</v>
      </c>
      <c r="N14" s="10">
        <v>40247.572222222225</v>
      </c>
      <c r="O14" s="11">
        <f>IF(N14&gt;M14+IF(WEEKDAY(M14)=2,3,5),MIN((N14-M14-IF(WEEKDAY(M14)=2,3,5))/10,1),0)</f>
        <v>0</v>
      </c>
      <c r="P14" s="8">
        <v>10</v>
      </c>
      <c r="Q14" s="12">
        <f>IF(P14="","",(1-O14)*P14)</f>
        <v>10</v>
      </c>
      <c r="R14" s="9">
        <v>40308</v>
      </c>
      <c r="S14" s="10">
        <f>R14+TIME(10,0,0)</f>
        <v>40308.416666666664</v>
      </c>
      <c r="T14" s="10">
        <v>40310.447916666664</v>
      </c>
      <c r="U14" s="11">
        <f>IF(T14&gt;S14+IF(WEEKDAY(S14)=2,3,5),MIN((T14-S14-IF(WEEKDAY(S14)=2,3,5))/10,1),0)</f>
        <v>0</v>
      </c>
      <c r="V14" s="8">
        <v>10</v>
      </c>
      <c r="W14" s="12">
        <f>IF(V14="","",(1-U14)*V14)</f>
        <v>10</v>
      </c>
      <c r="X14" s="9">
        <v>40322</v>
      </c>
      <c r="Y14" s="10">
        <f>X14+TIME(10,0,0)</f>
        <v>40322.416666666664</v>
      </c>
      <c r="Z14" s="10">
        <v>40322.63125</v>
      </c>
      <c r="AA14" s="11">
        <f>IF(Z14&gt;Y14+IF(WEEKDAY(Y14)=2,3,5),MIN((Z14-Y14-IF(WEEKDAY(Y14)=2,3,5))/10,1),0)</f>
        <v>0</v>
      </c>
      <c r="AB14" s="8">
        <v>10</v>
      </c>
      <c r="AC14" s="12">
        <f>IF(AB14="","",(1-AA14)*AB14)</f>
        <v>10</v>
      </c>
      <c r="AD14" s="12"/>
      <c r="AE14" s="10"/>
      <c r="AF14" s="10"/>
      <c r="AG14" s="11"/>
      <c r="AH14" s="8"/>
      <c r="AI14" s="12">
        <f>IF(AH14="","",(1-AG14)*AH14)</f>
      </c>
      <c r="AJ14" s="12">
        <f>AVERAGE(Q14,W14,AC14,AI14)</f>
        <v>10</v>
      </c>
      <c r="AK14" s="13">
        <v>0</v>
      </c>
      <c r="AL14" s="14">
        <v>5</v>
      </c>
      <c r="AM14" s="8">
        <f>0.1*AK14+0.1*AL14</f>
        <v>0.5</v>
      </c>
      <c r="AN14" s="8">
        <v>0</v>
      </c>
      <c r="AO14" s="8"/>
      <c r="AP14" s="8">
        <f>MIN(D14,10)</f>
        <v>8.207222222222224</v>
      </c>
      <c r="AQ14" s="6" t="str">
        <f>IF(AP14&gt;=8.75,"A",IF(AP14&gt;8.25,"AB",IF(AP14&gt;=7.25,"B",IF(AP14&gt;6.75,"BC",IF(AP14&gt;=5,"C","D")))))</f>
        <v>B</v>
      </c>
    </row>
    <row r="15" spans="1:43" ht="12">
      <c r="A15" s="6" t="s">
        <v>54</v>
      </c>
      <c r="B15" s="7" t="s">
        <v>55</v>
      </c>
      <c r="C15" s="6">
        <v>5</v>
      </c>
      <c r="D15" s="8">
        <f>0.5*E15+0.3*H15+0.1*K15+0.1*AJ15+AM15-AN15+AO15</f>
        <v>7.5823689236110585</v>
      </c>
      <c r="E15" s="8">
        <f>0.35*F15+0.65*G15</f>
        <v>3.5150000000000006</v>
      </c>
      <c r="F15" s="8">
        <v>5.4</v>
      </c>
      <c r="G15" s="8">
        <v>2.5</v>
      </c>
      <c r="H15" s="8">
        <f>(I15+J15)/2</f>
        <v>10</v>
      </c>
      <c r="I15" s="8">
        <f>LOOKUP($C15,H$31:H$35,I$31:I$35)</f>
        <v>10</v>
      </c>
      <c r="J15" s="8">
        <f>LOOKUP($C15,J$31:J$35,K$31:K$35)</f>
        <v>10</v>
      </c>
      <c r="K15" s="8">
        <v>9.444444444444445</v>
      </c>
      <c r="L15" s="9">
        <v>40245</v>
      </c>
      <c r="M15" s="10">
        <f>L15+TIME(10,0,0)</f>
        <v>40245.416666666664</v>
      </c>
      <c r="N15" s="10">
        <v>40247.93680555555</v>
      </c>
      <c r="O15" s="11">
        <f>IF(N15&gt;M15+IF(WEEKDAY(M15)=2,3,5),MIN((N15-M15-IF(WEEKDAY(M15)=2,3,5))/10,1),0)</f>
        <v>0</v>
      </c>
      <c r="P15" s="8">
        <v>10</v>
      </c>
      <c r="Q15" s="12">
        <f>IF(P15="","",(1-O15)*P15)</f>
        <v>10</v>
      </c>
      <c r="R15" s="9">
        <v>40296</v>
      </c>
      <c r="S15" s="10">
        <f>R15+TIME(10,0,0)</f>
        <v>40296.416666666664</v>
      </c>
      <c r="T15" s="10">
        <v>40296.84375</v>
      </c>
      <c r="U15" s="11">
        <f>IF(T15&gt;S15+IF(WEEKDAY(S15)=2,3,5),MIN((T15-S15-IF(WEEKDAY(S15)=2,3,5))/10,1),0)</f>
        <v>0</v>
      </c>
      <c r="V15" s="8">
        <v>10</v>
      </c>
      <c r="W15" s="12">
        <f>IF(V15="","",(1-U15)*V15)</f>
        <v>10</v>
      </c>
      <c r="X15" s="9">
        <v>40317</v>
      </c>
      <c r="Y15" s="10">
        <f>X15+TIME(10,0,0)</f>
        <v>40317.416666666664</v>
      </c>
      <c r="Z15" s="10">
        <v>40322.93125</v>
      </c>
      <c r="AA15" s="11">
        <f>IF(Z15&gt;Y15+IF(WEEKDAY(Y15)=2,3,5),MIN((Z15-Y15-IF(WEEKDAY(Y15)=2,3,5))/10,1),0)</f>
        <v>0.051458333333721386</v>
      </c>
      <c r="AB15" s="8">
        <v>5.5</v>
      </c>
      <c r="AC15" s="12">
        <f>IF(AB15="","",(1-AA15)*AB15)</f>
        <v>5.216979166664532</v>
      </c>
      <c r="AD15" s="9">
        <v>40352</v>
      </c>
      <c r="AE15" s="10">
        <f>AD15+TIME(10,0,0)</f>
        <v>40352.416666666664</v>
      </c>
      <c r="AF15" s="10">
        <v>40354.01944444444</v>
      </c>
      <c r="AG15" s="11">
        <f>IF(AF15&gt;AE15+IF(WEEKDAY(AE15)=2,3,5),MIN((AF15-AE15-IF(WEEKDAY(AE15)=2,3,5))/10,1),0)</f>
        <v>0</v>
      </c>
      <c r="AH15" s="8">
        <v>10</v>
      </c>
      <c r="AI15" s="12">
        <f>IF(AH15="","",(1-AG15)*AH15)</f>
        <v>10</v>
      </c>
      <c r="AJ15" s="12">
        <f>AVERAGE(Q15,W15,AC15,AI15)</f>
        <v>8.804244791666132</v>
      </c>
      <c r="AK15" s="13">
        <v>2</v>
      </c>
      <c r="AL15" s="14">
        <v>8</v>
      </c>
      <c r="AM15" s="8">
        <f>0.1*AK15+0.1*AL15</f>
        <v>1</v>
      </c>
      <c r="AN15" s="8">
        <v>0</v>
      </c>
      <c r="AO15" s="8"/>
      <c r="AP15" s="8">
        <f>MIN(D15,10)</f>
        <v>7.5823689236110585</v>
      </c>
      <c r="AQ15" s="6" t="str">
        <f>IF(AP15&gt;=8.75,"A",IF(AP15&gt;8.25,"AB",IF(AP15&gt;=7.25,"B",IF(AP15&gt;6.75,"BC",IF(AP15&gt;=5,"C","D")))))</f>
        <v>B</v>
      </c>
    </row>
    <row r="16" spans="1:43" ht="12">
      <c r="A16" s="6" t="s">
        <v>56</v>
      </c>
      <c r="B16" s="7" t="s">
        <v>57</v>
      </c>
      <c r="C16" s="6">
        <v>4</v>
      </c>
      <c r="D16" s="8">
        <f>0.5*E16+0.3*H16+0.1*K16+0.1*AJ16+AM16-AN16+AO16</f>
        <v>9.535416666666666</v>
      </c>
      <c r="E16" s="8">
        <f>0.35*F16+0.65*G16</f>
        <v>9.2</v>
      </c>
      <c r="F16" s="8">
        <v>9.2</v>
      </c>
      <c r="G16" s="8">
        <v>9.2</v>
      </c>
      <c r="H16" s="8">
        <f>(I16+J16)/2</f>
        <v>9.0625</v>
      </c>
      <c r="I16" s="8">
        <f>LOOKUP($C16,H$31:H$35,I$31:I$35)</f>
        <v>8.75</v>
      </c>
      <c r="J16" s="8">
        <f>LOOKUP($C16,J$31:J$35,K$31:K$35)</f>
        <v>9.375</v>
      </c>
      <c r="K16" s="8">
        <v>9.166666666666666</v>
      </c>
      <c r="L16" s="9">
        <v>40245</v>
      </c>
      <c r="M16" s="10">
        <f>L16+TIME(10,0,0)</f>
        <v>40245.416666666664</v>
      </c>
      <c r="N16" s="10">
        <v>40247.57986111111</v>
      </c>
      <c r="O16" s="11">
        <f>IF(N16&gt;M16+IF(WEEKDAY(M16)=2,3,5),MIN((N16-M16-IF(WEEKDAY(M16)=2,3,5))/10,1),0)</f>
        <v>0</v>
      </c>
      <c r="P16" s="8">
        <v>9.5</v>
      </c>
      <c r="Q16" s="12">
        <f>IF(P16="","",(1-O16)*P16)</f>
        <v>9.5</v>
      </c>
      <c r="R16" s="9">
        <v>40308</v>
      </c>
      <c r="S16" s="10">
        <f>R16+TIME(10,0,0)</f>
        <v>40308.416666666664</v>
      </c>
      <c r="T16" s="10">
        <v>40310.930555555555</v>
      </c>
      <c r="U16" s="11">
        <f>IF(T16&gt;S16+IF(WEEKDAY(S16)=2,3,5),MIN((T16-S16-IF(WEEKDAY(S16)=2,3,5))/10,1),0)</f>
        <v>0</v>
      </c>
      <c r="V16" s="8">
        <v>10</v>
      </c>
      <c r="W16" s="12">
        <f>IF(V16="","",(1-U16)*V16)</f>
        <v>10</v>
      </c>
      <c r="X16" s="9">
        <v>40317</v>
      </c>
      <c r="Y16" s="10">
        <f>X16+TIME(10,0,0)</f>
        <v>40317.416666666664</v>
      </c>
      <c r="Z16" s="10">
        <v>40318.69930555556</v>
      </c>
      <c r="AA16" s="11">
        <f>IF(Z16&gt;Y16+IF(WEEKDAY(Y16)=2,3,5),MIN((Z16-Y16-IF(WEEKDAY(Y16)=2,3,5))/10,1),0)</f>
        <v>0</v>
      </c>
      <c r="AB16" s="8">
        <v>9</v>
      </c>
      <c r="AC16" s="12">
        <f>IF(AB16="","",(1-AA16)*AB16)</f>
        <v>9</v>
      </c>
      <c r="AD16" s="9">
        <v>40357</v>
      </c>
      <c r="AE16" s="10">
        <f>AD16+TIME(10,0,0)</f>
        <v>40357.416666666664</v>
      </c>
      <c r="AF16" s="10">
        <v>40358.76111111111</v>
      </c>
      <c r="AG16" s="11">
        <f>IF(AF16&gt;AE16+IF(WEEKDAY(AE16)=2,3,5),MIN((AF16-AE16-IF(WEEKDAY(AE16)=2,3,5))/10,1),0)</f>
        <v>0</v>
      </c>
      <c r="AH16" s="8">
        <v>9.5</v>
      </c>
      <c r="AI16" s="12">
        <f>IF(AH16="","",(1-AG16)*AH16)</f>
        <v>9.5</v>
      </c>
      <c r="AJ16" s="12">
        <f>AVERAGE(Q16,W16,AC16,AI16)</f>
        <v>9.5</v>
      </c>
      <c r="AK16" s="13">
        <v>1</v>
      </c>
      <c r="AL16" s="14">
        <v>2</v>
      </c>
      <c r="AM16" s="8">
        <f>0.1*AK16+0.1*AL16</f>
        <v>0.30000000000000004</v>
      </c>
      <c r="AN16" s="8">
        <v>0</v>
      </c>
      <c r="AO16" s="8">
        <v>0.05</v>
      </c>
      <c r="AP16" s="8">
        <f>MIN(D16,10)</f>
        <v>9.535416666666666</v>
      </c>
      <c r="AQ16" s="6" t="str">
        <f>IF(AP16&gt;=8.75,"A",IF(AP16&gt;8.25,"AB",IF(AP16&gt;=7.25,"B",IF(AP16&gt;6.75,"BC",IF(AP16&gt;=5,"C","D")))))</f>
        <v>A</v>
      </c>
    </row>
    <row r="17" spans="1:43" ht="12">
      <c r="A17" s="6" t="s">
        <v>58</v>
      </c>
      <c r="B17" s="7" t="s">
        <v>59</v>
      </c>
      <c r="C17" s="6">
        <v>6</v>
      </c>
      <c r="D17" s="8">
        <f>0.5*E17+0.3*H17+0.1*K17+0.1*AJ17+AM17-AN17+AO17</f>
        <v>8.886145833333227</v>
      </c>
      <c r="E17" s="8">
        <f>0.35*F17+0.65*G17</f>
        <v>7.195</v>
      </c>
      <c r="F17" s="8">
        <v>7</v>
      </c>
      <c r="G17" s="8">
        <v>7.3</v>
      </c>
      <c r="H17" s="8">
        <f>(I17+J17)/2</f>
        <v>10</v>
      </c>
      <c r="I17" s="8">
        <f>LOOKUP($C17,H$31:H$35,I$31:I$35)</f>
        <v>10</v>
      </c>
      <c r="J17" s="8">
        <f>LOOKUP($C17,J$31:J$35,K$31:K$35)</f>
        <v>10</v>
      </c>
      <c r="K17" s="8">
        <v>8.61111111111111</v>
      </c>
      <c r="L17" s="9">
        <v>40288</v>
      </c>
      <c r="M17" s="10">
        <f>L17+TIME(10,0,0)</f>
        <v>40288.416666666664</v>
      </c>
      <c r="N17" s="10">
        <v>40290.80763888889</v>
      </c>
      <c r="O17" s="11">
        <f>IF(N17&gt;M17+IF(WEEKDAY(M17)=2,3,5),MIN((N17-M17-IF(WEEKDAY(M17)=2,3,5))/10,1),0)</f>
        <v>0</v>
      </c>
      <c r="P17" s="8">
        <v>10</v>
      </c>
      <c r="Q17" s="12">
        <f>IF(P17="","",(1-O17)*P17)</f>
        <v>10</v>
      </c>
      <c r="R17" s="9">
        <v>40294</v>
      </c>
      <c r="S17" s="10">
        <f>R17+TIME(10,0,0)</f>
        <v>40294.416666666664</v>
      </c>
      <c r="T17" s="10">
        <v>40296.69027777778</v>
      </c>
      <c r="U17" s="11">
        <f>IF(T17&gt;S17+IF(WEEKDAY(S17)=2,3,5),MIN((T17-S17-IF(WEEKDAY(S17)=2,3,5))/10,1),0)</f>
        <v>0</v>
      </c>
      <c r="V17" s="8">
        <v>8</v>
      </c>
      <c r="W17" s="12">
        <f>IF(V17="","",(1-U17)*V17)</f>
        <v>8</v>
      </c>
      <c r="X17" s="9">
        <v>40324</v>
      </c>
      <c r="Y17" s="10">
        <f>X17+TIME(10,0,0)</f>
        <v>40324.416666666664</v>
      </c>
      <c r="Z17" s="10">
        <v>40329.81527777778</v>
      </c>
      <c r="AA17" s="11">
        <f>IF(Z17&gt;Y17+IF(WEEKDAY(Y17)=2,3,5),MIN((Z17-Y17-IF(WEEKDAY(Y17)=2,3,5))/10,1),0)</f>
        <v>0.0398611111115315</v>
      </c>
      <c r="AB17" s="8">
        <v>10</v>
      </c>
      <c r="AC17" s="12">
        <f>IF(AB17="","",(1-AA17)*AB17)</f>
        <v>9.601388888884685</v>
      </c>
      <c r="AD17" s="9">
        <v>40357</v>
      </c>
      <c r="AE17" s="10">
        <f>AD17+TIME(10,0,0)</f>
        <v>40357.416666666664</v>
      </c>
      <c r="AF17" s="10">
        <v>40359.46944444445</v>
      </c>
      <c r="AG17" s="11">
        <f>IF(AF17&gt;AE17+IF(WEEKDAY(AE17)=2,3,5),MIN((AF17-AE17-IF(WEEKDAY(AE17)=2,3,5))/10,1),0)</f>
        <v>0</v>
      </c>
      <c r="AH17" s="8">
        <v>9.5</v>
      </c>
      <c r="AI17" s="12">
        <f>IF(AH17="","",(1-AG17)*AH17)</f>
        <v>9.5</v>
      </c>
      <c r="AJ17" s="12">
        <f>AVERAGE(Q17,W17,AC17,AI17)</f>
        <v>9.275347222221171</v>
      </c>
      <c r="AK17" s="13">
        <v>2</v>
      </c>
      <c r="AL17" s="14">
        <v>3</v>
      </c>
      <c r="AM17" s="8">
        <f>0.1*AK17+0.1*AL17</f>
        <v>0.5</v>
      </c>
      <c r="AN17" s="8">
        <v>0</v>
      </c>
      <c r="AO17" s="8"/>
      <c r="AP17" s="8">
        <f>MIN(D17,10)</f>
        <v>8.886145833333227</v>
      </c>
      <c r="AQ17" s="6" t="str">
        <f>IF(AP17&gt;=8.75,"A",IF(AP17&gt;8.25,"AB",IF(AP17&gt;=7.25,"B",IF(AP17&gt;6.75,"BC",IF(AP17&gt;=5,"C","D")))))</f>
        <v>A</v>
      </c>
    </row>
    <row r="18" spans="1:43" s="25" customFormat="1" ht="12">
      <c r="A18" s="16" t="s">
        <v>60</v>
      </c>
      <c r="B18" s="17" t="s">
        <v>61</v>
      </c>
      <c r="C18" s="16">
        <v>6</v>
      </c>
      <c r="D18" s="18"/>
      <c r="E18" s="18">
        <f>0.35*F18+0.65*G18</f>
        <v>1.1900000000000002</v>
      </c>
      <c r="F18" s="18">
        <v>3.4</v>
      </c>
      <c r="G18" s="18"/>
      <c r="H18" s="18"/>
      <c r="I18" s="8"/>
      <c r="J18" s="18"/>
      <c r="K18" s="18">
        <v>6.666666666666666</v>
      </c>
      <c r="L18" s="19"/>
      <c r="M18" s="20"/>
      <c r="N18" s="20"/>
      <c r="O18" s="21"/>
      <c r="P18" s="18"/>
      <c r="Q18" s="22"/>
      <c r="R18" s="22"/>
      <c r="S18" s="20"/>
      <c r="T18" s="20"/>
      <c r="U18" s="21"/>
      <c r="V18" s="18"/>
      <c r="W18" s="22"/>
      <c r="X18" s="20"/>
      <c r="Y18" s="20"/>
      <c r="Z18" s="20"/>
      <c r="AA18" s="21"/>
      <c r="AB18" s="18"/>
      <c r="AC18" s="22"/>
      <c r="AD18" s="22"/>
      <c r="AE18" s="20"/>
      <c r="AF18" s="20"/>
      <c r="AG18" s="21"/>
      <c r="AH18" s="18"/>
      <c r="AI18" s="22"/>
      <c r="AJ18" s="22"/>
      <c r="AK18" s="23">
        <v>1</v>
      </c>
      <c r="AL18" s="14"/>
      <c r="AM18" s="18">
        <f>0.1*AK18+0.1*AL18</f>
        <v>0.1</v>
      </c>
      <c r="AN18" s="18">
        <v>0.5</v>
      </c>
      <c r="AO18" s="18"/>
      <c r="AP18" s="18"/>
      <c r="AQ18" s="16" t="s">
        <v>37</v>
      </c>
    </row>
    <row r="19" spans="1:43" ht="12">
      <c r="A19" s="6" t="s">
        <v>62</v>
      </c>
      <c r="B19" s="7" t="s">
        <v>63</v>
      </c>
      <c r="C19" s="6">
        <v>2</v>
      </c>
      <c r="D19" s="8">
        <f>0.5*E19+0.3*H19+0.1*K19+0.1*AJ19+AM19-AN19+AO19</f>
        <v>7.758425925925824</v>
      </c>
      <c r="E19" s="8">
        <f>0.35*F19+0.65*G19</f>
        <v>5.275</v>
      </c>
      <c r="F19" s="8">
        <v>5.6</v>
      </c>
      <c r="G19" s="8">
        <v>5.1</v>
      </c>
      <c r="H19" s="8">
        <f>(I19+J19)/2</f>
        <v>9.375</v>
      </c>
      <c r="I19" s="8">
        <f>LOOKUP($C19,H$31:H$35,I$31:I$35)</f>
        <v>8.75</v>
      </c>
      <c r="J19" s="8">
        <f>LOOKUP($C19,J$31:J$35,K$31:K$35)</f>
        <v>10</v>
      </c>
      <c r="K19" s="8">
        <v>7.222222222222222</v>
      </c>
      <c r="L19" s="9">
        <v>40282</v>
      </c>
      <c r="M19" s="10">
        <f>L19+TIME(10,0,0)</f>
        <v>40282.416666666664</v>
      </c>
      <c r="N19" s="10">
        <v>40283.96319444444</v>
      </c>
      <c r="O19" s="11">
        <f>IF(N19&gt;M19+IF(WEEKDAY(M19)=2,3,5),MIN((N19-M19-IF(WEEKDAY(M19)=2,3,5))/10,1),0)</f>
        <v>0</v>
      </c>
      <c r="P19" s="8">
        <v>10</v>
      </c>
      <c r="Q19" s="12">
        <f>IF(P19="","",(1-O19)*P19)</f>
        <v>10</v>
      </c>
      <c r="R19" s="9">
        <v>40296</v>
      </c>
      <c r="S19" s="10">
        <f>R19+TIME(10,0,0)</f>
        <v>40296.416666666664</v>
      </c>
      <c r="T19" s="10">
        <v>40299.48055555556</v>
      </c>
      <c r="U19" s="11">
        <f>IF(T19&gt;S19+IF(WEEKDAY(S19)=2,3,5),MIN((T19-S19-IF(WEEKDAY(S19)=2,3,5))/10,1),0)</f>
        <v>0</v>
      </c>
      <c r="V19" s="8">
        <v>10</v>
      </c>
      <c r="W19" s="12">
        <f>IF(V19="","",(1-U19)*V19)</f>
        <v>10</v>
      </c>
      <c r="X19" s="9">
        <v>40324</v>
      </c>
      <c r="Y19" s="10">
        <f>X19+TIME(10,0,0)</f>
        <v>40324.416666666664</v>
      </c>
      <c r="Z19" s="10">
        <v>40329.830555555556</v>
      </c>
      <c r="AA19" s="11">
        <f>IF(Z19&gt;Y19+IF(WEEKDAY(Y19)=2,3,5),MIN((Z19-Y19-IF(WEEKDAY(Y19)=2,3,5))/10,1),0)</f>
        <v>0.0413888888891961</v>
      </c>
      <c r="AB19" s="8">
        <v>10</v>
      </c>
      <c r="AC19" s="12">
        <f>IF(AB19="","",(1-AA19)*AB19)</f>
        <v>9.586111111108039</v>
      </c>
      <c r="AD19" s="12"/>
      <c r="AE19" s="10"/>
      <c r="AF19" s="10"/>
      <c r="AG19" s="11"/>
      <c r="AH19" s="8"/>
      <c r="AI19" s="12">
        <f>IF(AH19="","",(1-AG19)*AH19)</f>
      </c>
      <c r="AJ19" s="12">
        <f>AVERAGE(Q19,W19,AC19,AI19)</f>
        <v>9.862037037036012</v>
      </c>
      <c r="AK19" s="13">
        <v>2</v>
      </c>
      <c r="AL19" s="14">
        <v>4</v>
      </c>
      <c r="AM19" s="8">
        <f>0.1*AK19+0.1*AL19</f>
        <v>0.6000000000000001</v>
      </c>
      <c r="AN19" s="8">
        <v>0</v>
      </c>
      <c r="AO19" s="8"/>
      <c r="AP19" s="8">
        <f>MIN(D19,10)</f>
        <v>7.758425925925824</v>
      </c>
      <c r="AQ19" s="6" t="str">
        <f>IF(AP19&gt;=8.75,"A",IF(AP19&gt;8.25,"AB",IF(AP19&gt;=7.25,"B",IF(AP19&gt;6.75,"BC",IF(AP19&gt;=5,"C","D")))))</f>
        <v>B</v>
      </c>
    </row>
    <row r="20" spans="1:43" s="25" customFormat="1" ht="12">
      <c r="A20" s="16" t="s">
        <v>64</v>
      </c>
      <c r="B20" s="17" t="s">
        <v>65</v>
      </c>
      <c r="C20" s="16"/>
      <c r="D20" s="18"/>
      <c r="E20" s="18"/>
      <c r="F20" s="18"/>
      <c r="G20" s="8"/>
      <c r="H20" s="18"/>
      <c r="I20" s="8"/>
      <c r="J20" s="8"/>
      <c r="K20" s="18">
        <v>6.388888888888889</v>
      </c>
      <c r="L20" s="19"/>
      <c r="M20" s="20"/>
      <c r="N20" s="20"/>
      <c r="O20" s="21"/>
      <c r="P20" s="18"/>
      <c r="Q20" s="22"/>
      <c r="R20" s="22"/>
      <c r="S20" s="20"/>
      <c r="T20" s="20"/>
      <c r="U20" s="21"/>
      <c r="V20" s="18"/>
      <c r="W20" s="22"/>
      <c r="X20" s="20"/>
      <c r="Y20" s="20"/>
      <c r="Z20" s="20"/>
      <c r="AA20" s="21"/>
      <c r="AB20" s="18"/>
      <c r="AC20" s="22"/>
      <c r="AD20" s="22"/>
      <c r="AE20" s="20"/>
      <c r="AF20" s="20"/>
      <c r="AG20" s="21"/>
      <c r="AH20" s="18"/>
      <c r="AI20" s="22"/>
      <c r="AJ20" s="22"/>
      <c r="AK20" s="23"/>
      <c r="AL20" s="14"/>
      <c r="AM20" s="18"/>
      <c r="AN20" s="18">
        <v>0.2</v>
      </c>
      <c r="AO20" s="18"/>
      <c r="AP20" s="18"/>
      <c r="AQ20" s="16" t="s">
        <v>37</v>
      </c>
    </row>
    <row r="21" spans="1:43" ht="12">
      <c r="A21" s="6" t="s">
        <v>66</v>
      </c>
      <c r="B21" s="7" t="s">
        <v>67</v>
      </c>
      <c r="C21" s="6">
        <v>4</v>
      </c>
      <c r="D21" s="8">
        <f>0.5*E21+0.3*H21+0.1*K21+0.1*AJ21+AM21-AN21+AO21</f>
        <v>7.625509259259141</v>
      </c>
      <c r="E21" s="8">
        <f>0.35*F21+0.65*G21</f>
        <v>4.85</v>
      </c>
      <c r="F21" s="8">
        <v>6.8</v>
      </c>
      <c r="G21" s="8">
        <v>3.8</v>
      </c>
      <c r="H21" s="8">
        <f>(I21+J21)/2</f>
        <v>9.0625</v>
      </c>
      <c r="I21" s="8">
        <f>LOOKUP($C21,H$31:H$35,I$31:I$35)</f>
        <v>8.75</v>
      </c>
      <c r="J21" s="8">
        <f>LOOKUP($C21,J$31:J$35,K$31:K$35)</f>
        <v>9.375</v>
      </c>
      <c r="K21" s="8">
        <v>8.61111111111111</v>
      </c>
      <c r="L21" s="9">
        <v>40280</v>
      </c>
      <c r="M21" s="10">
        <f>L21+TIME(10,0,0)</f>
        <v>40280.416666666664</v>
      </c>
      <c r="N21" s="10">
        <v>40282.03125</v>
      </c>
      <c r="O21" s="11">
        <f>IF(N21&gt;M21+IF(WEEKDAY(M21)=2,3,5),MIN((N21-M21-IF(WEEKDAY(M21)=2,3,5))/10,1),0)</f>
        <v>0</v>
      </c>
      <c r="P21" s="8">
        <v>8</v>
      </c>
      <c r="Q21" s="12">
        <f>IF(P21="","",(1-O21)*P21)</f>
        <v>8</v>
      </c>
      <c r="R21" s="9">
        <v>40317</v>
      </c>
      <c r="S21" s="10">
        <f>R21+TIME(10,0,0)</f>
        <v>40317.416666666664</v>
      </c>
      <c r="T21" s="10">
        <v>40322.79722222222</v>
      </c>
      <c r="U21" s="11">
        <f>IF(T21&gt;S21+IF(WEEKDAY(S21)=2,3,5),MIN((T21-S21-IF(WEEKDAY(S21)=2,3,5))/10,1),0)</f>
        <v>0.038055555555911266</v>
      </c>
      <c r="V21" s="8">
        <v>10</v>
      </c>
      <c r="W21" s="12">
        <f>IF(V21="","",(1-U21)*V21)</f>
        <v>9.619444444440887</v>
      </c>
      <c r="X21" s="9">
        <v>40343</v>
      </c>
      <c r="Y21" s="10">
        <f>X21+TIME(10,0,0)</f>
        <v>40343.416666666664</v>
      </c>
      <c r="Z21" s="10">
        <v>40346.10625</v>
      </c>
      <c r="AA21" s="11">
        <f>IF(Z21&gt;Y21+IF(WEEKDAY(Y21)=2,3,5),MIN((Z21-Y21-IF(WEEKDAY(Y21)=2,3,5))/10,1),0)</f>
        <v>0</v>
      </c>
      <c r="AB21" s="8">
        <v>10</v>
      </c>
      <c r="AC21" s="12">
        <f>IF(AB21="","",(1-AA21)*AB21)</f>
        <v>10</v>
      </c>
      <c r="AD21" s="12"/>
      <c r="AE21" s="10"/>
      <c r="AF21" s="10"/>
      <c r="AG21" s="11"/>
      <c r="AH21" s="8"/>
      <c r="AI21" s="12">
        <f>IF(AH21="","",(1-AG21)*AH21)</f>
      </c>
      <c r="AJ21" s="12">
        <f>AVERAGE(Q21,W21,AC21,AI21)</f>
        <v>9.206481481480296</v>
      </c>
      <c r="AK21" s="13">
        <v>1</v>
      </c>
      <c r="AL21" s="14">
        <v>6</v>
      </c>
      <c r="AM21" s="8">
        <f>0.1*AK21+0.1*AL21</f>
        <v>0.7000000000000001</v>
      </c>
      <c r="AN21" s="8">
        <v>0</v>
      </c>
      <c r="AO21" s="8"/>
      <c r="AP21" s="8">
        <f>MIN(D21,10)</f>
        <v>7.625509259259141</v>
      </c>
      <c r="AQ21" s="6" t="str">
        <f>IF(AP21&gt;=8.75,"A",IF(AP21&gt;8.25,"AB",IF(AP21&gt;=7.25,"B",IF(AP21&gt;6.75,"BC",IF(AP21&gt;=5,"C","D")))))</f>
        <v>B</v>
      </c>
    </row>
    <row r="22" spans="1:43" ht="12">
      <c r="A22" s="7"/>
      <c r="B22" s="7" t="s">
        <v>68</v>
      </c>
      <c r="C22" s="6">
        <v>6</v>
      </c>
      <c r="D22" s="8">
        <f>0.5*E22+0.3*H22+0.1*K22+0.1*AJ22+AM22-AN22+AO22</f>
        <v>8.244444444444445</v>
      </c>
      <c r="E22" s="8">
        <f>0.35*F22+0.65*G22</f>
        <v>5.375000000000001</v>
      </c>
      <c r="F22" s="8">
        <v>4.4</v>
      </c>
      <c r="G22" s="8">
        <v>5.9</v>
      </c>
      <c r="H22" s="8">
        <f>(I22+J22)/2</f>
        <v>10</v>
      </c>
      <c r="I22" s="8">
        <f>LOOKUP($C22,H$31:H$35,I$31:I$35)</f>
        <v>10</v>
      </c>
      <c r="J22" s="8">
        <f>LOOKUP($C22,J$31:J$35,K$31:K$35)</f>
        <v>10</v>
      </c>
      <c r="K22" s="8">
        <v>9.444444444444445</v>
      </c>
      <c r="L22" s="9">
        <v>40254</v>
      </c>
      <c r="M22" s="10">
        <f>L22+TIME(10,0,0)</f>
        <v>40254.416666666664</v>
      </c>
      <c r="N22" s="10">
        <v>40258.870833333334</v>
      </c>
      <c r="O22" s="11">
        <f>IF(N22&gt;M22+IF(WEEKDAY(M22)=2,3,5),MIN((N22-M22-IF(WEEKDAY(M22)=2,3,5))/10,1),0)</f>
        <v>0</v>
      </c>
      <c r="P22" s="8">
        <v>10</v>
      </c>
      <c r="Q22" s="12">
        <f>IF(P22="","",(1-O22)*P22)</f>
        <v>10</v>
      </c>
      <c r="R22" s="9">
        <v>40294</v>
      </c>
      <c r="S22" s="10">
        <f>R22+TIME(10,0,0)</f>
        <v>40294.416666666664</v>
      </c>
      <c r="T22" s="10">
        <v>40294.98472222222</v>
      </c>
      <c r="U22" s="11">
        <f>IF(T22&gt;S22+IF(WEEKDAY(S22)=2,3,5),MIN((T22-S22-IF(WEEKDAY(S22)=2,3,5))/10,1),0)</f>
        <v>0</v>
      </c>
      <c r="V22" s="8">
        <v>8</v>
      </c>
      <c r="W22" s="12">
        <f>IF(V22="","",(1-U22)*V22)</f>
        <v>8</v>
      </c>
      <c r="X22" s="9">
        <v>40315</v>
      </c>
      <c r="Y22" s="10">
        <f>X22+TIME(10,0,0)</f>
        <v>40315.416666666664</v>
      </c>
      <c r="Z22" s="10">
        <v>40316.03888888889</v>
      </c>
      <c r="AA22" s="11">
        <f>IF(Z22&gt;Y22+IF(WEEKDAY(Y22)=2,3,5),MIN((Z22-Y22-IF(WEEKDAY(Y22)=2,3,5))/10,1),0)</f>
        <v>0</v>
      </c>
      <c r="AB22" s="8">
        <v>9</v>
      </c>
      <c r="AC22" s="12">
        <f>IF(AB22="","",(1-AA22)*AB22)</f>
        <v>9</v>
      </c>
      <c r="AD22" s="9">
        <v>40345</v>
      </c>
      <c r="AE22" s="10">
        <f>AD22+TIME(10,0,0)</f>
        <v>40345.416666666664</v>
      </c>
      <c r="AF22" s="10">
        <v>40349</v>
      </c>
      <c r="AG22" s="11">
        <f>IF(AF22&gt;AE22+IF(WEEKDAY(AE22)=2,3,5),MIN((AF22-AE22-IF(WEEKDAY(AE22)=2,3,5))/10,1),0)</f>
        <v>0</v>
      </c>
      <c r="AH22" s="8">
        <v>9.5</v>
      </c>
      <c r="AI22" s="12">
        <f>IF(AH22="","",(1-AG22)*AH22)</f>
        <v>9.5</v>
      </c>
      <c r="AJ22" s="12">
        <f>AVERAGE(Q22,W22,AC22,AI22)</f>
        <v>9.125</v>
      </c>
      <c r="AK22" s="13">
        <v>2</v>
      </c>
      <c r="AL22" s="14">
        <v>5</v>
      </c>
      <c r="AM22" s="8">
        <f>0.1*AK22+0.1*AL22</f>
        <v>0.7</v>
      </c>
      <c r="AN22" s="8">
        <v>0</v>
      </c>
      <c r="AO22" s="8"/>
      <c r="AP22" s="8">
        <f>MIN(D22,10)</f>
        <v>8.244444444444445</v>
      </c>
      <c r="AQ22" s="6" t="str">
        <f>IF(AP22&gt;=8.75,"A",IF(AP22&gt;8.25,"AB",IF(AP22&gt;=7.25,"B",IF(AP22&gt;6.75,"BC",IF(AP22&gt;=5,"C","D")))))</f>
        <v>B</v>
      </c>
    </row>
    <row r="23" spans="1:43" s="25" customFormat="1" ht="12">
      <c r="A23" s="17"/>
      <c r="B23" s="17" t="s">
        <v>69</v>
      </c>
      <c r="C23" s="16">
        <v>1</v>
      </c>
      <c r="D23" s="18"/>
      <c r="E23" s="18">
        <f>0.35*F23+0.65*G23</f>
        <v>2.0300000000000002</v>
      </c>
      <c r="F23" s="18">
        <v>5.8</v>
      </c>
      <c r="G23" s="18"/>
      <c r="H23" s="18"/>
      <c r="I23" s="8"/>
      <c r="J23" s="18"/>
      <c r="K23" s="18">
        <v>7.777777777777778</v>
      </c>
      <c r="L23" s="19">
        <v>40280</v>
      </c>
      <c r="M23" s="20">
        <f>L23+TIME(10,0,0)</f>
        <v>40280.416666666664</v>
      </c>
      <c r="N23" s="20">
        <v>40280.907638888886</v>
      </c>
      <c r="O23" s="21">
        <f>IF(N23&gt;M23+IF(WEEKDAY(M23)=2,3,5),MIN((N23-M23-IF(WEEKDAY(M23)=2,3,5))/10,1),0)</f>
        <v>0</v>
      </c>
      <c r="P23" s="18">
        <v>10</v>
      </c>
      <c r="Q23" s="22">
        <f>IF(P23="","",(1-O23)*P23)</f>
        <v>10</v>
      </c>
      <c r="R23" s="22"/>
      <c r="S23" s="20"/>
      <c r="T23" s="20"/>
      <c r="U23" s="21"/>
      <c r="V23" s="18"/>
      <c r="W23" s="22"/>
      <c r="X23" s="20"/>
      <c r="Y23" s="20"/>
      <c r="Z23" s="20"/>
      <c r="AA23" s="21"/>
      <c r="AB23" s="18"/>
      <c r="AC23" s="22"/>
      <c r="AD23" s="22"/>
      <c r="AE23" s="20"/>
      <c r="AF23" s="20"/>
      <c r="AG23" s="21"/>
      <c r="AH23" s="18"/>
      <c r="AI23" s="22"/>
      <c r="AJ23" s="22">
        <f>AVERAGE(Q23,W23,AC23,AI23)</f>
        <v>10</v>
      </c>
      <c r="AK23" s="23">
        <v>1</v>
      </c>
      <c r="AL23" s="14"/>
      <c r="AM23" s="18">
        <f>0.1*AK23+0.1*AL23</f>
        <v>0.1</v>
      </c>
      <c r="AN23" s="18">
        <v>0.2</v>
      </c>
      <c r="AO23" s="18"/>
      <c r="AP23" s="18"/>
      <c r="AQ23" s="16" t="s">
        <v>37</v>
      </c>
    </row>
    <row r="24" spans="1:43" ht="12">
      <c r="A24" s="7"/>
      <c r="B24" s="7" t="s">
        <v>70</v>
      </c>
      <c r="C24" s="6">
        <v>2</v>
      </c>
      <c r="D24" s="8">
        <f>0.5*E24+0.3*H24+0.1*K24+0.1*AJ24+AM24-AN24+AO24</f>
        <v>7.337222222222223</v>
      </c>
      <c r="E24" s="8">
        <f>0.35*F24+0.65*G24</f>
        <v>4.43</v>
      </c>
      <c r="F24" s="8">
        <v>5.6</v>
      </c>
      <c r="G24" s="8">
        <v>3.8</v>
      </c>
      <c r="H24" s="8">
        <f>(I24+J24)/2</f>
        <v>9.375</v>
      </c>
      <c r="I24" s="8">
        <f>LOOKUP($C24,H$31:H$35,I$31:I$35)</f>
        <v>8.75</v>
      </c>
      <c r="J24" s="8">
        <f>LOOKUP($C24,J$31:J$35,K$31:K$35)</f>
        <v>10</v>
      </c>
      <c r="K24" s="8">
        <v>9.722222222222221</v>
      </c>
      <c r="L24" s="9">
        <v>40254</v>
      </c>
      <c r="M24" s="10">
        <f>L24+TIME(10,0,0)</f>
        <v>40254.416666666664</v>
      </c>
      <c r="N24" s="10">
        <v>40256.57708333333</v>
      </c>
      <c r="O24" s="11">
        <f>IF(N24&gt;M24+IF(WEEKDAY(M24)=2,3,5),MIN((N24-M24-IF(WEEKDAY(M24)=2,3,5))/10,1),0)</f>
        <v>0</v>
      </c>
      <c r="P24" s="8">
        <v>10</v>
      </c>
      <c r="Q24" s="12">
        <f>IF(P24="","",(1-O24)*P24)</f>
        <v>10</v>
      </c>
      <c r="R24" s="9">
        <v>40294</v>
      </c>
      <c r="S24" s="10">
        <f>R24+TIME(10,0,0)</f>
        <v>40294.416666666664</v>
      </c>
      <c r="T24" s="10">
        <v>40294.90277777778</v>
      </c>
      <c r="U24" s="11">
        <f>IF(T24&gt;S24+IF(WEEKDAY(S24)=2,3,5),MIN((T24-S24-IF(WEEKDAY(S24)=2,3,5))/10,1),0)</f>
        <v>0</v>
      </c>
      <c r="V24" s="8">
        <v>7.5</v>
      </c>
      <c r="W24" s="12">
        <f>IF(V24="","",(1-U24)*V24)</f>
        <v>7.5</v>
      </c>
      <c r="X24" s="9">
        <v>40315</v>
      </c>
      <c r="Y24" s="10">
        <f>X24+TIME(10,0,0)</f>
        <v>40315.416666666664</v>
      </c>
      <c r="Z24" s="10">
        <v>40317.888194444444</v>
      </c>
      <c r="AA24" s="11">
        <f>IF(Z24&gt;Y24+IF(WEEKDAY(Y24)=2,3,5),MIN((Z24-Y24-IF(WEEKDAY(Y24)=2,3,5))/10,1),0)</f>
        <v>0</v>
      </c>
      <c r="AB24" s="8">
        <v>6</v>
      </c>
      <c r="AC24" s="12">
        <f>IF(AB24="","",(1-AA24)*AB24)</f>
        <v>6</v>
      </c>
      <c r="AD24" s="9">
        <v>40345</v>
      </c>
      <c r="AE24" s="10">
        <f>AD24+TIME(10,0,0)</f>
        <v>40345.416666666664</v>
      </c>
      <c r="AF24" s="10">
        <v>40349.899305555555</v>
      </c>
      <c r="AG24" s="11">
        <f>IF(AF24&gt;AE24+IF(WEEKDAY(AE24)=2,3,5),MIN((AF24-AE24-IF(WEEKDAY(AE24)=2,3,5))/10,1),0)</f>
        <v>0</v>
      </c>
      <c r="AH24" s="8">
        <v>10</v>
      </c>
      <c r="AI24" s="12">
        <f>IF(AH24="","",(1-AG24)*AH24)</f>
        <v>10</v>
      </c>
      <c r="AJ24" s="12">
        <f>AVERAGE(Q24,W24,AC24,AI24)</f>
        <v>8.375</v>
      </c>
      <c r="AK24" s="13">
        <v>2</v>
      </c>
      <c r="AL24" s="14">
        <v>4</v>
      </c>
      <c r="AM24" s="8">
        <f>0.1*AK24+0.1*AL24</f>
        <v>0.6000000000000001</v>
      </c>
      <c r="AN24" s="8">
        <v>0.1</v>
      </c>
      <c r="AO24" s="8"/>
      <c r="AP24" s="8">
        <f>MIN(D24,10)</f>
        <v>7.337222222222223</v>
      </c>
      <c r="AQ24" s="6" t="str">
        <f>IF(AP24&gt;=8.75,"A",IF(AP24&gt;8.25,"AB",IF(AP24&gt;=7.25,"B",IF(AP24&gt;6.75,"BC",IF(AP24&gt;=5,"C","D")))))</f>
        <v>B</v>
      </c>
    </row>
    <row r="25" spans="1:43" ht="12">
      <c r="A25" s="7"/>
      <c r="B25" s="7" t="s">
        <v>71</v>
      </c>
      <c r="C25" s="6">
        <v>4</v>
      </c>
      <c r="D25" s="8">
        <f>0.5*E25+0.3*H25+0.1*K25+0.1*AJ25+AM25-AN25+AO25</f>
        <v>9.304583333333333</v>
      </c>
      <c r="E25" s="8">
        <f>0.35*F25+0.65*G25</f>
        <v>7.205</v>
      </c>
      <c r="F25" s="8">
        <v>8.7</v>
      </c>
      <c r="G25" s="8">
        <v>6.4</v>
      </c>
      <c r="H25" s="8">
        <f>(I25+J25)/2</f>
        <v>9.0625</v>
      </c>
      <c r="I25" s="8">
        <f>LOOKUP($C25,H$31:H$35,I$31:I$35)</f>
        <v>8.75</v>
      </c>
      <c r="J25" s="8">
        <f>LOOKUP($C25,J$31:J$35,K$31:K$35)</f>
        <v>9.375</v>
      </c>
      <c r="K25" s="8">
        <v>10</v>
      </c>
      <c r="L25" s="9">
        <v>40252</v>
      </c>
      <c r="M25" s="10">
        <f>L25+TIME(10,0,0)</f>
        <v>40252.416666666664</v>
      </c>
      <c r="N25" s="10">
        <v>40253.558333333334</v>
      </c>
      <c r="O25" s="11">
        <f>IF(N25&gt;M25+IF(WEEKDAY(M25)=2,3,5),MIN((N25-M25-IF(WEEKDAY(M25)=2,3,5))/10,1),0)</f>
        <v>0</v>
      </c>
      <c r="P25" s="8">
        <v>9.5</v>
      </c>
      <c r="Q25" s="12">
        <f>IF(P25="","",(1-O25)*P25)</f>
        <v>9.5</v>
      </c>
      <c r="R25" s="9">
        <v>40282</v>
      </c>
      <c r="S25" s="10">
        <f>R25+TIME(10,0,0)</f>
        <v>40282.416666666664</v>
      </c>
      <c r="T25" s="10">
        <v>40284.691666666666</v>
      </c>
      <c r="U25" s="11">
        <f>IF(T25&gt;S25+IF(WEEKDAY(S25)=2,3,5),MIN((T25-S25-IF(WEEKDAY(S25)=2,3,5))/10,1),0)</f>
        <v>0</v>
      </c>
      <c r="V25" s="8">
        <v>10</v>
      </c>
      <c r="W25" s="12">
        <f>IF(V25="","",(1-U25)*V25)</f>
        <v>10</v>
      </c>
      <c r="X25" s="9">
        <v>40338</v>
      </c>
      <c r="Y25" s="10">
        <f>X25+TIME(10,0,0)</f>
        <v>40338.416666666664</v>
      </c>
      <c r="Z25" s="10">
        <v>40342.05486111111</v>
      </c>
      <c r="AA25" s="11">
        <f>IF(Z25&gt;Y25+IF(WEEKDAY(Y25)=2,3,5),MIN((Z25-Y25-IF(WEEKDAY(Y25)=2,3,5))/10,1),0)</f>
        <v>0</v>
      </c>
      <c r="AB25" s="8">
        <v>10</v>
      </c>
      <c r="AC25" s="12">
        <f>IF(AB25="","",(1-AA25)*AB25)</f>
        <v>10</v>
      </c>
      <c r="AD25" s="12"/>
      <c r="AE25" s="10"/>
      <c r="AF25" s="10"/>
      <c r="AG25" s="11"/>
      <c r="AH25" s="8"/>
      <c r="AI25" s="12">
        <f>IF(AH25="","",(1-AG25)*AH25)</f>
      </c>
      <c r="AJ25" s="12">
        <f>AVERAGE(Q25,W25,AC25,AI25)</f>
        <v>9.833333333333334</v>
      </c>
      <c r="AK25" s="13">
        <v>3</v>
      </c>
      <c r="AL25" s="14">
        <v>7</v>
      </c>
      <c r="AM25" s="8">
        <f>0.1*AK25+0.1*AL25</f>
        <v>1</v>
      </c>
      <c r="AN25" s="8">
        <v>0</v>
      </c>
      <c r="AO25" s="8"/>
      <c r="AP25" s="8">
        <f>MIN(D25,10)</f>
        <v>9.304583333333333</v>
      </c>
      <c r="AQ25" s="6" t="str">
        <f>IF(AP25&gt;=8.75,"A",IF(AP25&gt;8.25,"AB",IF(AP25&gt;=7.25,"B",IF(AP25&gt;6.75,"BC",IF(AP25&gt;=5,"C","D")))))</f>
        <v>A</v>
      </c>
    </row>
    <row r="26" spans="1:43" s="25" customFormat="1" ht="12">
      <c r="A26" s="17"/>
      <c r="B26" s="26" t="s">
        <v>72</v>
      </c>
      <c r="C26" s="16"/>
      <c r="D26" s="18"/>
      <c r="E26" s="18"/>
      <c r="F26" s="18"/>
      <c r="G26" s="8"/>
      <c r="H26" s="18"/>
      <c r="I26" s="8"/>
      <c r="J26" s="8"/>
      <c r="K26" s="18">
        <v>8.333333333333334</v>
      </c>
      <c r="L26" s="19"/>
      <c r="M26" s="20"/>
      <c r="N26" s="20"/>
      <c r="O26" s="21"/>
      <c r="P26" s="18"/>
      <c r="Q26" s="22"/>
      <c r="R26" s="22"/>
      <c r="S26" s="20"/>
      <c r="T26" s="20"/>
      <c r="U26" s="21"/>
      <c r="V26" s="18"/>
      <c r="W26" s="22"/>
      <c r="X26" s="22"/>
      <c r="Y26" s="20"/>
      <c r="Z26" s="20"/>
      <c r="AA26" s="21"/>
      <c r="AB26" s="18"/>
      <c r="AC26" s="22"/>
      <c r="AD26" s="22"/>
      <c r="AE26" s="20"/>
      <c r="AF26" s="20"/>
      <c r="AG26" s="21"/>
      <c r="AH26" s="18"/>
      <c r="AI26" s="22"/>
      <c r="AJ26" s="22"/>
      <c r="AK26" s="23"/>
      <c r="AL26" s="14"/>
      <c r="AM26" s="18"/>
      <c r="AN26" s="18">
        <v>0.6000000000000001</v>
      </c>
      <c r="AO26" s="18"/>
      <c r="AP26" s="18"/>
      <c r="AQ26" s="16" t="s">
        <v>37</v>
      </c>
    </row>
    <row r="27" spans="1:43" s="25" customFormat="1" ht="12">
      <c r="A27" s="17"/>
      <c r="B27" s="17" t="s">
        <v>73</v>
      </c>
      <c r="C27" s="16">
        <v>1</v>
      </c>
      <c r="D27" s="18"/>
      <c r="E27" s="18">
        <f>0.35*F27+0.65*G27</f>
        <v>2.2750000000000004</v>
      </c>
      <c r="F27" s="18">
        <v>6.5</v>
      </c>
      <c r="G27" s="18"/>
      <c r="H27" s="18"/>
      <c r="I27" s="8"/>
      <c r="J27" s="18"/>
      <c r="K27" s="18">
        <v>8.333333333333334</v>
      </c>
      <c r="L27" s="19">
        <v>40280</v>
      </c>
      <c r="M27" s="20">
        <f>L27+TIME(10,0,0)</f>
        <v>40280.416666666664</v>
      </c>
      <c r="N27" s="20">
        <v>40281.02638888889</v>
      </c>
      <c r="O27" s="21">
        <f>IF(N27&gt;M27+IF(WEEKDAY(M27)=2,3,5),MIN((N27-M27-IF(WEEKDAY(M27)=2,3,5))/10,1),0)</f>
        <v>0</v>
      </c>
      <c r="P27" s="18">
        <v>9</v>
      </c>
      <c r="Q27" s="22">
        <f>IF(P27="","",(1-O27)*P27)</f>
        <v>9</v>
      </c>
      <c r="R27" s="22"/>
      <c r="S27" s="20"/>
      <c r="T27" s="20"/>
      <c r="U27" s="21"/>
      <c r="V27" s="18"/>
      <c r="W27" s="22"/>
      <c r="X27" s="22"/>
      <c r="Y27" s="20"/>
      <c r="Z27" s="20"/>
      <c r="AA27" s="21"/>
      <c r="AB27" s="18"/>
      <c r="AC27" s="22"/>
      <c r="AD27" s="22"/>
      <c r="AE27" s="20"/>
      <c r="AF27" s="20"/>
      <c r="AG27" s="21"/>
      <c r="AH27" s="18"/>
      <c r="AI27" s="22"/>
      <c r="AJ27" s="22">
        <f>AVERAGE(Q27,W27,AC27,AI27)</f>
        <v>9</v>
      </c>
      <c r="AK27" s="23">
        <v>2</v>
      </c>
      <c r="AL27" s="14"/>
      <c r="AM27" s="18">
        <f>0.1*AK27+0.1*AL27</f>
        <v>0.2</v>
      </c>
      <c r="AN27" s="18">
        <v>0.30000000000000004</v>
      </c>
      <c r="AO27" s="18"/>
      <c r="AP27" s="18"/>
      <c r="AQ27" s="16" t="s">
        <v>37</v>
      </c>
    </row>
    <row r="28" spans="1:43" ht="12">
      <c r="A28" s="7"/>
      <c r="B28" s="7" t="s">
        <v>74</v>
      </c>
      <c r="C28" s="6"/>
      <c r="D28" s="8">
        <f>AVERAGE(D3:D27)</f>
        <v>8.093855796174436</v>
      </c>
      <c r="E28" s="8">
        <f>AVERAGE(E3:E27)</f>
        <v>5.080227272727273</v>
      </c>
      <c r="F28" s="8">
        <f>AVERAGE(F3:F27)</f>
        <v>6.318181818181818</v>
      </c>
      <c r="G28" s="8">
        <f>AVERAGE(G3:G27)</f>
        <v>5.110526315789474</v>
      </c>
      <c r="H28" s="8">
        <f>AVERAGE(H3:H27)</f>
        <v>9.671052631578947</v>
      </c>
      <c r="I28" s="8">
        <f>AVERAGE(I3:I27)</f>
        <v>9.473684210526315</v>
      </c>
      <c r="J28" s="8">
        <f>AVERAGE(J3:J27)</f>
        <v>9.868421052631579</v>
      </c>
      <c r="K28" s="8">
        <v>9.722222222222221</v>
      </c>
      <c r="L28" s="9"/>
      <c r="M28" s="10"/>
      <c r="N28" s="10"/>
      <c r="O28" s="11"/>
      <c r="P28" s="12">
        <f>AVERAGE(P3:P27)</f>
        <v>9.380952380952381</v>
      </c>
      <c r="Q28" s="12">
        <f>AVERAGE(Q3:Q27)</f>
        <v>9.380952380952381</v>
      </c>
      <c r="R28" s="12"/>
      <c r="S28" s="8"/>
      <c r="T28" s="8"/>
      <c r="U28" s="8"/>
      <c r="V28" s="8"/>
      <c r="W28" s="12">
        <f>AVERAGE(W3:W27)</f>
        <v>8.953654970760047</v>
      </c>
      <c r="X28" s="12"/>
      <c r="Y28" s="10"/>
      <c r="Z28" s="10"/>
      <c r="AA28" s="11"/>
      <c r="AB28" s="27"/>
      <c r="AC28" s="12">
        <f>AVERAGE(AC3:AC27)</f>
        <v>8.904183114034288</v>
      </c>
      <c r="AD28" s="12"/>
      <c r="AE28" s="8"/>
      <c r="AF28" s="8"/>
      <c r="AG28" s="8"/>
      <c r="AH28" s="8"/>
      <c r="AI28" s="12">
        <f>AVERAGE(AI3:AI27)</f>
        <v>9.785714285714286</v>
      </c>
      <c r="AJ28" s="12">
        <f>AVERAGE(AJ3:AJ27)</f>
        <v>9.225361965387746</v>
      </c>
      <c r="AK28" s="8">
        <f>AVERAGE(AK3:AK27)</f>
        <v>1.565217391304348</v>
      </c>
      <c r="AL28" s="8">
        <f>AVERAGE(AL3:AL27)</f>
        <v>4</v>
      </c>
      <c r="AM28" s="8">
        <f>AVERAGE(AM3:AM27)</f>
        <v>0.48695652173913034</v>
      </c>
      <c r="AN28" s="8">
        <f>AVERAGE(AN3:AN27)</f>
        <v>0.14</v>
      </c>
      <c r="AO28" s="8"/>
      <c r="AP28" s="8">
        <f>AVERAGE(AP3:AP27)</f>
        <v>8.093855796174436</v>
      </c>
      <c r="AQ28" s="6" t="str">
        <f>IF(AP28&gt;=8.75,"A",IF(AP28&gt;8.25,"AB",IF(AP28&gt;=7.25,"B",IF(AP28&gt;6.75,"BC",IF(AP28&gt;=5,"C","D")))))</f>
        <v>B</v>
      </c>
    </row>
    <row r="29" spans="1:43" ht="12">
      <c r="A29" s="7"/>
      <c r="B29" s="28" t="s">
        <v>75</v>
      </c>
      <c r="C29" s="6"/>
      <c r="D29" s="8">
        <f>SUM(D3:D27)/D28</f>
        <v>19</v>
      </c>
      <c r="E29" s="8">
        <f>SUM(E3:E27)/E28</f>
        <v>22</v>
      </c>
      <c r="F29" s="8">
        <f>SUM(F3:F27)/F28</f>
        <v>22</v>
      </c>
      <c r="G29" s="8">
        <f>SUM(G3:G27)/G28</f>
        <v>19</v>
      </c>
      <c r="H29" s="8">
        <f>SUM(H3:H27)/H28</f>
        <v>19</v>
      </c>
      <c r="I29" s="8">
        <f>SUM(I3:I27)/I28</f>
        <v>19</v>
      </c>
      <c r="J29" s="8">
        <f>SUM(J3:J27)/J28</f>
        <v>19</v>
      </c>
      <c r="K29" s="8">
        <v>10</v>
      </c>
      <c r="L29" s="9"/>
      <c r="M29" s="8"/>
      <c r="N29" s="8"/>
      <c r="O29" s="8"/>
      <c r="P29" s="8">
        <f>SUM(P3:P27)/P28</f>
        <v>21</v>
      </c>
      <c r="Q29" s="8">
        <f>SUM(Q3:Q27)/Q28</f>
        <v>21</v>
      </c>
      <c r="R29" s="8"/>
      <c r="S29" s="8"/>
      <c r="T29" s="8"/>
      <c r="U29" s="8"/>
      <c r="V29" s="8"/>
      <c r="W29" s="8">
        <f>SUM(W3:W27)/W28</f>
        <v>19</v>
      </c>
      <c r="X29" s="8"/>
      <c r="Y29" s="8"/>
      <c r="Z29" s="8"/>
      <c r="AA29" s="8"/>
      <c r="AB29" s="8"/>
      <c r="AC29" s="8">
        <f>SUM(AC3:AC27)/AC28</f>
        <v>18.999999999999996</v>
      </c>
      <c r="AD29" s="8"/>
      <c r="AE29" s="8"/>
      <c r="AF29" s="8"/>
      <c r="AG29" s="8"/>
      <c r="AH29" s="8"/>
      <c r="AI29" s="8">
        <f>SUM(AI3:AI27)/AI28</f>
        <v>6.999999999999999</v>
      </c>
      <c r="AJ29" s="8">
        <f>SUM(AJ3:AJ27)/AJ28</f>
        <v>21</v>
      </c>
      <c r="AK29" s="14">
        <f>SUM(AK3:AK27)/AK28</f>
        <v>23</v>
      </c>
      <c r="AL29" s="14">
        <f>SUM(AL3:AL27)/AL28</f>
        <v>19</v>
      </c>
      <c r="AM29" s="8">
        <f>SUM(AM3:AM27)/AM28</f>
        <v>23</v>
      </c>
      <c r="AN29" s="8"/>
      <c r="AO29" s="8"/>
      <c r="AP29" s="8">
        <f>SUM(AP3:AP27)/AP28</f>
        <v>19</v>
      </c>
      <c r="AQ29" s="6"/>
    </row>
    <row r="31" spans="8:11" ht="12">
      <c r="H31" s="5">
        <v>2</v>
      </c>
      <c r="I31" s="3">
        <f>10*7/8</f>
        <v>8.75</v>
      </c>
      <c r="J31" s="5">
        <v>2</v>
      </c>
      <c r="K31" s="3">
        <f>10*16/16</f>
        <v>10</v>
      </c>
    </row>
    <row r="32" spans="8:11" ht="12">
      <c r="H32" s="5">
        <v>3</v>
      </c>
      <c r="I32" s="3">
        <f>10*8/8</f>
        <v>10</v>
      </c>
      <c r="J32" s="5">
        <v>3</v>
      </c>
      <c r="K32" s="3">
        <f>10*16/16</f>
        <v>10</v>
      </c>
    </row>
    <row r="33" spans="8:11" ht="12">
      <c r="H33" s="5">
        <v>4</v>
      </c>
      <c r="I33" s="3">
        <f>10*7/8</f>
        <v>8.75</v>
      </c>
      <c r="J33" s="5">
        <v>4</v>
      </c>
      <c r="K33" s="3">
        <f>10*15/16</f>
        <v>9.375</v>
      </c>
    </row>
    <row r="34" spans="8:11" ht="12">
      <c r="H34" s="5">
        <v>5</v>
      </c>
      <c r="I34" s="3">
        <f>10*8/8</f>
        <v>10</v>
      </c>
      <c r="J34" s="5">
        <v>5</v>
      </c>
      <c r="K34" s="3">
        <f>10*12/12</f>
        <v>10</v>
      </c>
    </row>
    <row r="35" spans="8:11" ht="12">
      <c r="H35" s="5">
        <v>6</v>
      </c>
      <c r="I35" s="3">
        <f>10*8/8</f>
        <v>10</v>
      </c>
      <c r="J35" s="5">
        <v>6</v>
      </c>
      <c r="K35" s="3">
        <f>10*16/16</f>
        <v>10</v>
      </c>
    </row>
  </sheetData>
  <printOptions gridLines="1"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Joao Meidanis</cp:lastModifiedBy>
  <cp:lastPrinted>2006-03-11T17:42:48Z</cp:lastPrinted>
  <dcterms:created xsi:type="dcterms:W3CDTF">2006-03-11T16:57:29Z</dcterms:created>
  <dcterms:modified xsi:type="dcterms:W3CDTF">2010-07-09T10:12:10Z</dcterms:modified>
  <cp:category/>
  <cp:version/>
  <cp:contentType/>
  <cp:contentStatus/>
  <cp:revision>279</cp:revision>
</cp:coreProperties>
</file>