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<sst xmlns="http://schemas.openxmlformats.org/spreadsheetml/2006/main" count="162" uniqueCount="89">
  <si>
    <t>RA</t>
  </si>
  <si>
    <t>Nome</t>
  </si>
  <si>
    <t>Gr</t>
  </si>
  <si>
    <t>NF</t>
  </si>
  <si>
    <t>PI</t>
  </si>
  <si>
    <t>PI1</t>
  </si>
  <si>
    <t>PI2</t>
  </si>
  <si>
    <t>PG</t>
  </si>
  <si>
    <t>PG1</t>
  </si>
  <si>
    <t>PG2</t>
  </si>
  <si>
    <t>PA</t>
  </si>
  <si>
    <t>Data</t>
  </si>
  <si>
    <t>Entrega</t>
  </si>
  <si>
    <t>Atraso</t>
  </si>
  <si>
    <t>Nota Bruta</t>
  </si>
  <si>
    <t>NA1</t>
  </si>
  <si>
    <t>NA2</t>
  </si>
  <si>
    <t>NA3</t>
  </si>
  <si>
    <t>NA4</t>
  </si>
  <si>
    <t>NA</t>
  </si>
  <si>
    <t>NQU</t>
  </si>
  <si>
    <t>NNS</t>
  </si>
  <si>
    <t>B</t>
  </si>
  <si>
    <t>EX</t>
  </si>
  <si>
    <t>M</t>
  </si>
  <si>
    <t>C</t>
  </si>
  <si>
    <t>089020</t>
  </si>
  <si>
    <t>Ana Carolina Correia Rézio</t>
  </si>
  <si>
    <t>042272</t>
  </si>
  <si>
    <t>Bruno Conti Marini</t>
  </si>
  <si>
    <t>820157</t>
  </si>
  <si>
    <t>Celina Dávila Samogin</t>
  </si>
  <si>
    <t>069311</t>
  </si>
  <si>
    <t>Danielle Furtado dos Santos</t>
  </si>
  <si>
    <t>-</t>
  </si>
  <si>
    <t>042838</t>
  </si>
  <si>
    <t>Danilo Brandão Gonçalves</t>
  </si>
  <si>
    <t>089033</t>
  </si>
  <si>
    <t>Émerson Muraro</t>
  </si>
  <si>
    <t>089083</t>
  </si>
  <si>
    <t>Fabian Nicolaas Christiaan van 't Hooft</t>
  </si>
  <si>
    <t>952215</t>
  </si>
  <si>
    <t>Fábio de Souza Azevedo</t>
  </si>
  <si>
    <t>087735</t>
  </si>
  <si>
    <t>Fábio Seitoku Nagamine</t>
  </si>
  <si>
    <t>085324</t>
  </si>
  <si>
    <t>Fernando José Vieira da Silva</t>
  </si>
  <si>
    <t>087348</t>
  </si>
  <si>
    <t>Gabriela Batista Leão</t>
  </si>
  <si>
    <t>023900</t>
  </si>
  <si>
    <t>Gilberto Gambugge Neto</t>
  </si>
  <si>
    <t>087616</t>
  </si>
  <si>
    <t>Ivo Kenji Koga</t>
  </si>
  <si>
    <t>089044</t>
  </si>
  <si>
    <t>Jefferson Luiz Moisés da Silveira</t>
  </si>
  <si>
    <t>085380</t>
  </si>
  <si>
    <t>Jonathas Campi Costa</t>
  </si>
  <si>
    <t>089051</t>
  </si>
  <si>
    <t>Luiz Augusto Muniz de Paula</t>
  </si>
  <si>
    <t>089060</t>
  </si>
  <si>
    <t>Milton Aparecido Soares Junior</t>
  </si>
  <si>
    <t>958097</t>
  </si>
  <si>
    <t>Nelson Luiz Geromel</t>
  </si>
  <si>
    <t>085521</t>
  </si>
  <si>
    <t>Rafael Barros Navarro</t>
  </si>
  <si>
    <t>089067</t>
  </si>
  <si>
    <t>Raoni Florentino da Silva Teixeira</t>
  </si>
  <si>
    <t>951407</t>
  </si>
  <si>
    <t>Renato Hirata</t>
  </si>
  <si>
    <t>089088</t>
  </si>
  <si>
    <t>Ricardo Dutra da Silva</t>
  </si>
  <si>
    <t>087339</t>
  </si>
  <si>
    <t>Robson Roberto Souza Peixoto</t>
  </si>
  <si>
    <t>087340</t>
  </si>
  <si>
    <t>Sheila Maricela Pinto Cáceres</t>
  </si>
  <si>
    <t>971766</t>
  </si>
  <si>
    <t>Washington Luís Pereira Barbosa</t>
  </si>
  <si>
    <t>079745</t>
  </si>
  <si>
    <t>Isaura Rennaly Souto Lima</t>
  </si>
  <si>
    <t>096312</t>
  </si>
  <si>
    <t>José Vieira Maciel Borges</t>
  </si>
  <si>
    <t>016924</t>
  </si>
  <si>
    <t>Mauricio Accetturi Carvalho</t>
  </si>
  <si>
    <t>Guilherme Moraes Armigliatto</t>
  </si>
  <si>
    <t>Paulo Gurgel Pinheiro</t>
  </si>
  <si>
    <t>Gabriel de Souza Fedel</t>
  </si>
  <si>
    <t>Renato de Jesus Manzoni</t>
  </si>
  <si>
    <t>Total/Média</t>
  </si>
  <si>
    <t>Vermelho = estimativa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</si>
</sst>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YYYY\-MM\-DD\ HH:MM:SS"/>
    <numFmt numFmtId="167" formatCode="0.00%"/>
  </numFmts>
  <fonts count="6">
    <font>
      <sz val="10"/>
      <name val="Bitstream Vera Sans"/>
      <family val="2"/>
    </font>
    <font>
      <sz val="10"/>
      <name val="Arial"/>
      <family val="0"/>
    </font>
    <font>
      <sz val="10"/>
      <color indexed="8"/>
      <name val="Bitstream Vera Sans"/>
      <family val="2"/>
    </font>
    <font>
      <strike/>
      <sz val="10"/>
      <name val="Bitstream Vera Sans"/>
      <family val="2"/>
    </font>
    <font>
      <strike/>
      <sz val="10"/>
      <color indexed="8"/>
      <name val="Bitstream Vera Sans"/>
      <family val="2"/>
    </font>
    <font>
      <sz val="10"/>
      <color indexed="10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36"/>
  <sheetViews>
    <sheetView tabSelected="1" workbookViewId="0" topLeftCell="A1">
      <pane xSplit="3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AH36" sqref="AH36"/>
    </sheetView>
  </sheetViews>
  <sheetFormatPr defaultColWidth="10.28125" defaultRowHeight="12.75"/>
  <cols>
    <col min="1" max="1" width="7.57421875" style="1" customWidth="1"/>
    <col min="2" max="2" width="33.140625" style="1" customWidth="1"/>
    <col min="3" max="3" width="3.28125" style="2" customWidth="1"/>
    <col min="4" max="11" width="4.8515625" style="3" customWidth="1"/>
    <col min="12" max="14" width="0" style="3" hidden="1" customWidth="1"/>
    <col min="15" max="15" width="10.00390625" style="3" customWidth="1"/>
    <col min="16" max="16" width="4.8515625" style="3" customWidth="1"/>
    <col min="17" max="19" width="0" style="3" hidden="1" customWidth="1"/>
    <col min="20" max="20" width="10.00390625" style="3" customWidth="1"/>
    <col min="21" max="21" width="4.8515625" style="3" customWidth="1"/>
    <col min="22" max="24" width="0" style="3" hidden="1" customWidth="1"/>
    <col min="25" max="26" width="4.8515625" style="3" customWidth="1"/>
    <col min="27" max="29" width="0" style="3" hidden="1" customWidth="1"/>
    <col min="30" max="37" width="4.8515625" style="3" customWidth="1"/>
    <col min="38" max="38" width="2.7109375" style="2" customWidth="1"/>
    <col min="39" max="16384" width="10.28125" style="1" customWidth="1"/>
  </cols>
  <sheetData>
    <row r="2" spans="1:38" ht="11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16</v>
      </c>
      <c r="V2" s="3" t="s">
        <v>11</v>
      </c>
      <c r="W2" s="3" t="s">
        <v>12</v>
      </c>
      <c r="X2" s="3" t="s">
        <v>13</v>
      </c>
      <c r="Y2" s="3" t="s">
        <v>14</v>
      </c>
      <c r="Z2" s="3" t="s">
        <v>17</v>
      </c>
      <c r="AA2" s="3" t="s">
        <v>11</v>
      </c>
      <c r="AB2" s="3" t="s">
        <v>12</v>
      </c>
      <c r="AC2" s="3" t="s">
        <v>13</v>
      </c>
      <c r="AD2" s="3" t="s">
        <v>14</v>
      </c>
      <c r="AE2" s="3" t="s">
        <v>18</v>
      </c>
      <c r="AF2" s="3" t="s">
        <v>19</v>
      </c>
      <c r="AG2" s="3" t="s">
        <v>20</v>
      </c>
      <c r="AH2" s="3" t="s">
        <v>21</v>
      </c>
      <c r="AI2" s="3" t="s">
        <v>22</v>
      </c>
      <c r="AJ2" s="3" t="s">
        <v>23</v>
      </c>
      <c r="AK2" s="3" t="s">
        <v>24</v>
      </c>
      <c r="AL2" s="2" t="s">
        <v>25</v>
      </c>
    </row>
    <row r="3" spans="1:38" ht="11.25">
      <c r="A3" s="1" t="s">
        <v>26</v>
      </c>
      <c r="B3" t="s">
        <v>27</v>
      </c>
      <c r="C3" s="2">
        <v>8</v>
      </c>
      <c r="D3" s="3">
        <f>0.5*E3+0.3*H3+0.1*K3+0.1*AF3+AG3-AH3+AI3</f>
        <v>9.643534482758621</v>
      </c>
      <c r="E3" s="3">
        <f>0.35*F3+0.65*G3</f>
        <v>8.425</v>
      </c>
      <c r="F3" s="3">
        <v>5.5</v>
      </c>
      <c r="G3" s="3">
        <v>10</v>
      </c>
      <c r="H3" s="3">
        <f>(I3+J3)/2</f>
        <v>10</v>
      </c>
      <c r="I3" s="3">
        <v>10</v>
      </c>
      <c r="J3" s="3">
        <v>10</v>
      </c>
      <c r="K3" s="3">
        <v>9.310344827586206</v>
      </c>
      <c r="L3" s="4">
        <v>39702.958333333336</v>
      </c>
      <c r="M3" s="4">
        <v>39706.351006944446</v>
      </c>
      <c r="N3" s="5">
        <f>IF(M3&gt;L3+5,(M3-L3-5)/10,0)</f>
        <v>0</v>
      </c>
      <c r="O3" s="3">
        <v>10</v>
      </c>
      <c r="P3" s="6">
        <f>IF(O3="","",(1-N3)*O3)</f>
        <v>10</v>
      </c>
      <c r="Q3" s="4">
        <v>39730.958333333336</v>
      </c>
      <c r="R3" s="4">
        <v>39734.50962962963</v>
      </c>
      <c r="S3" s="5">
        <f>IF(R3&gt;Q3+5,(R3-Q3-5)/10,0)</f>
        <v>0</v>
      </c>
      <c r="T3" s="3">
        <v>10</v>
      </c>
      <c r="U3" s="6">
        <f>IF(T3="","",(1-S3)*T3)</f>
        <v>10</v>
      </c>
      <c r="V3" s="4">
        <v>39702.958333333336</v>
      </c>
      <c r="W3" s="4">
        <v>39706.351006944446</v>
      </c>
      <c r="X3" s="5">
        <f>IF(W3&gt;V3+5,(W3-V3-5)/10,0)</f>
        <v>0</v>
      </c>
      <c r="Z3" s="6">
        <f>IF(Y3="","",(1-X3)*Y3)</f>
      </c>
      <c r="AA3" s="4">
        <v>39730.958333333336</v>
      </c>
      <c r="AB3" s="4">
        <v>39734.50962962963</v>
      </c>
      <c r="AC3" s="5">
        <f>IF(AB3&gt;AA3+5,(AB3-AA3-5)/10,0)</f>
        <v>0</v>
      </c>
      <c r="AE3" s="6">
        <f>IF(AD3="","",(1-AC3)*AD3)</f>
      </c>
      <c r="AF3" s="6">
        <f>AVERAGE(P3,U3,Z3,AE3)</f>
        <v>10</v>
      </c>
      <c r="AG3" s="3">
        <f>0.1*3+0.1*2</f>
        <v>0.5</v>
      </c>
      <c r="AH3" s="3">
        <v>0</v>
      </c>
      <c r="AK3" s="3">
        <f>MIN(D3,10)</f>
        <v>9.643534482758621</v>
      </c>
      <c r="AL3" s="2" t="str">
        <f>IF(AK3&gt;=8.75,"A",IF(AK3&gt;8.25,"AB",IF(AK3&gt;=7.25,"B",IF(AK3&gt;6.75,"BC",IF(AK3&gt;=5,"C","D")))))</f>
        <v>A</v>
      </c>
    </row>
    <row r="4" spans="1:38" ht="11.25">
      <c r="A4" s="1" t="s">
        <v>28</v>
      </c>
      <c r="B4" t="s">
        <v>29</v>
      </c>
      <c r="C4" s="2">
        <v>1</v>
      </c>
      <c r="D4" s="3">
        <f>0.5*E4+0.3*H4+0.1*K4+0.1*AF4+AG4-AH4+AI4</f>
        <v>9.551034482758622</v>
      </c>
      <c r="E4" s="3">
        <f>0.35*F4+0.65*G4</f>
        <v>9.025</v>
      </c>
      <c r="F4" s="3">
        <v>10</v>
      </c>
      <c r="G4" s="3">
        <v>8.5</v>
      </c>
      <c r="H4" s="3">
        <f>(I4+J4)/2</f>
        <v>7.525</v>
      </c>
      <c r="I4" s="3">
        <v>6.3</v>
      </c>
      <c r="J4" s="3">
        <v>8.75</v>
      </c>
      <c r="K4" s="3">
        <v>9.310344827586206</v>
      </c>
      <c r="L4" s="4">
        <v>39884.958333333336</v>
      </c>
      <c r="M4" s="4">
        <v>39885.958333333336</v>
      </c>
      <c r="N4" s="5">
        <f>IF(M4&gt;L4+3,(M4-L4-3)/10,0)</f>
        <v>0</v>
      </c>
      <c r="O4" s="3">
        <v>9</v>
      </c>
      <c r="P4" s="6">
        <f>IF(O4="","",(1-N4)*O4)</f>
        <v>9</v>
      </c>
      <c r="Q4" s="4">
        <v>39763.958333333336</v>
      </c>
      <c r="R4" s="4">
        <v>39766.651875</v>
      </c>
      <c r="S4" s="5">
        <f>IF(R4&gt;Q4+3,(R4-Q4-3)/10,0)</f>
        <v>0</v>
      </c>
      <c r="T4" s="3">
        <v>10</v>
      </c>
      <c r="U4" s="6">
        <f>IF(T4="","",(1-S4)*T4)</f>
        <v>10</v>
      </c>
      <c r="V4" s="4">
        <v>39884.958333333336</v>
      </c>
      <c r="W4" s="4">
        <v>39885.958333333336</v>
      </c>
      <c r="X4" s="5">
        <f>IF(W4&gt;V4+3,(W4-V4-3)/10,0)</f>
        <v>0</v>
      </c>
      <c r="Z4" s="6">
        <f>IF(Y4="","",(1-X4)*Y4)</f>
      </c>
      <c r="AA4" s="4">
        <v>39763.958333333336</v>
      </c>
      <c r="AB4" s="4">
        <v>39766.651875</v>
      </c>
      <c r="AC4" s="5">
        <f>IF(AB4&gt;AA4+3,(AB4-AA4-3)/10,0)</f>
        <v>0</v>
      </c>
      <c r="AE4" s="6">
        <f>IF(AD4="","",(1-AC4)*AD4)</f>
      </c>
      <c r="AF4" s="6">
        <f>AVERAGE(P4,U4,Z4,AE4)</f>
        <v>9.5</v>
      </c>
      <c r="AG4" s="3">
        <f>0.1*2+0.1*2</f>
        <v>0.4</v>
      </c>
      <c r="AH4" s="3">
        <v>0</v>
      </c>
      <c r="AI4" s="3">
        <v>0.5</v>
      </c>
      <c r="AK4" s="3">
        <f>MIN(D4,10)</f>
        <v>9.551034482758622</v>
      </c>
      <c r="AL4" s="2" t="str">
        <f>IF(AK4&gt;=8.75,"A",IF(AK4&gt;8.25,"AB",IF(AK4&gt;=7.25,"B",IF(AK4&gt;6.75,"BC",IF(AK4&gt;=5,"C","D")))))</f>
        <v>A</v>
      </c>
    </row>
    <row r="5" spans="1:38" ht="11.25">
      <c r="A5" s="1" t="s">
        <v>30</v>
      </c>
      <c r="B5" t="s">
        <v>31</v>
      </c>
      <c r="C5" s="2">
        <v>2</v>
      </c>
      <c r="D5" s="3">
        <f>0.5*E5+0.3*H5+0.1*K5+0.1*AF5+AG5-AH5+AI5</f>
        <v>7.0760344827586215</v>
      </c>
      <c r="E5" s="3">
        <f>0.35*F5+0.65*G5</f>
        <v>4.7</v>
      </c>
      <c r="F5" s="3">
        <v>6</v>
      </c>
      <c r="G5" s="3">
        <v>4</v>
      </c>
      <c r="H5" s="3">
        <f>(I5+J5)/2</f>
        <v>8.316666666666666</v>
      </c>
      <c r="I5" s="3">
        <v>8.3</v>
      </c>
      <c r="J5" s="3">
        <f>50/6</f>
        <v>8.333333333333334</v>
      </c>
      <c r="K5" s="3">
        <v>9.310344827586206</v>
      </c>
      <c r="L5" s="4">
        <v>39721.958333333336</v>
      </c>
      <c r="M5" s="4">
        <v>39721.958333333336</v>
      </c>
      <c r="N5" s="5">
        <f>IF(M5&gt;L5+3,(M5-L5-3)/10,0)</f>
        <v>0</v>
      </c>
      <c r="O5" s="3">
        <v>10</v>
      </c>
      <c r="P5" s="6">
        <f>IF(O5="","",(1-N5)*O5)</f>
        <v>10</v>
      </c>
      <c r="Q5" s="4"/>
      <c r="R5" s="4"/>
      <c r="S5" s="5"/>
      <c r="T5" s="3">
        <v>10</v>
      </c>
      <c r="U5" s="6">
        <f>IF(T5="","",(1-S5)*T5)</f>
        <v>10</v>
      </c>
      <c r="V5" s="4">
        <v>39721.958333333336</v>
      </c>
      <c r="W5" s="4">
        <v>39721.958333333336</v>
      </c>
      <c r="X5" s="5">
        <f>IF(W5&gt;V5+3,(W5-V5-3)/10,0)</f>
        <v>0</v>
      </c>
      <c r="Y5" s="3">
        <v>10</v>
      </c>
      <c r="Z5" s="6">
        <f>IF(Y5="","",(1-X5)*Y5)</f>
        <v>10</v>
      </c>
      <c r="AA5" s="4"/>
      <c r="AB5" s="4"/>
      <c r="AC5" s="5"/>
      <c r="AE5" s="6">
        <f>IF(AD5="","",(1-AC5)*AD5)</f>
      </c>
      <c r="AF5" s="6">
        <f>AVERAGE(P5,U5,Z5,AE5)</f>
        <v>10</v>
      </c>
      <c r="AG5" s="3">
        <f>0.1*2+0.1*1</f>
        <v>0.30000000000000004</v>
      </c>
      <c r="AH5" s="3">
        <v>0</v>
      </c>
      <c r="AK5" s="3">
        <f>MIN(D5,10)</f>
        <v>7.0760344827586215</v>
      </c>
      <c r="AL5" s="2" t="s">
        <v>22</v>
      </c>
    </row>
    <row r="6" spans="1:38" ht="11.25">
      <c r="A6" s="7" t="s">
        <v>32</v>
      </c>
      <c r="B6" s="8" t="s">
        <v>33</v>
      </c>
      <c r="C6" s="9">
        <v>0</v>
      </c>
      <c r="D6" s="10" t="s">
        <v>34</v>
      </c>
      <c r="E6" s="10" t="s">
        <v>34</v>
      </c>
      <c r="F6" s="10" t="s">
        <v>34</v>
      </c>
      <c r="G6" s="10" t="str">
        <f>F6</f>
        <v>-</v>
      </c>
      <c r="H6" s="10" t="s">
        <v>34</v>
      </c>
      <c r="I6" s="10" t="str">
        <f>$F6</f>
        <v>-</v>
      </c>
      <c r="J6" s="10" t="str">
        <f>$F6</f>
        <v>-</v>
      </c>
      <c r="K6" s="10" t="s">
        <v>34</v>
      </c>
      <c r="L6" s="11">
        <v>39721.958333333336</v>
      </c>
      <c r="M6" s="11">
        <v>39727.983090277776</v>
      </c>
      <c r="N6" s="12">
        <f>IF(M6&gt;L6+3,(M6-L6-3)/10,0)</f>
        <v>0.3024756944440014</v>
      </c>
      <c r="O6" s="10"/>
      <c r="P6" s="13">
        <f>IF(O6="","",(1-N6)*O6)</f>
      </c>
      <c r="Q6" s="11"/>
      <c r="R6" s="11"/>
      <c r="S6" s="12"/>
      <c r="T6" s="10"/>
      <c r="U6" s="6">
        <f>IF(T6="","",(1-S6)*T6)</f>
      </c>
      <c r="V6" s="11">
        <v>39721.958333333336</v>
      </c>
      <c r="W6" s="11">
        <v>39727.983090277776</v>
      </c>
      <c r="X6" s="12">
        <f>IF(W6&gt;V6+3,(W6-V6-3)/10,0)</f>
        <v>0.3024756944440014</v>
      </c>
      <c r="Y6" s="10"/>
      <c r="Z6" s="6">
        <f>IF(Y6="","",(1-X6)*Y6)</f>
      </c>
      <c r="AA6" s="11"/>
      <c r="AB6" s="11"/>
      <c r="AC6" s="12"/>
      <c r="AD6" s="10"/>
      <c r="AE6" s="6">
        <f>IF(AD6="","",(1-AC6)*AD6)</f>
      </c>
      <c r="AF6" s="6" t="s">
        <v>34</v>
      </c>
      <c r="AG6" s="10" t="s">
        <v>34</v>
      </c>
      <c r="AH6" s="10">
        <v>1.5</v>
      </c>
      <c r="AI6" s="10"/>
      <c r="AJ6" s="10"/>
      <c r="AK6" s="10" t="s">
        <v>34</v>
      </c>
      <c r="AL6" s="9" t="s">
        <v>34</v>
      </c>
    </row>
    <row r="7" spans="1:38" ht="11.25">
      <c r="A7" s="7" t="s">
        <v>35</v>
      </c>
      <c r="B7" s="8" t="s">
        <v>36</v>
      </c>
      <c r="C7" s="9">
        <v>0</v>
      </c>
      <c r="D7" s="10" t="s">
        <v>34</v>
      </c>
      <c r="E7" s="10">
        <f>0.35*F7+0.65*G7</f>
        <v>1.05</v>
      </c>
      <c r="F7" s="10">
        <v>3</v>
      </c>
      <c r="G7" s="10" t="s">
        <v>34</v>
      </c>
      <c r="H7" s="10" t="s">
        <v>34</v>
      </c>
      <c r="I7" s="10" t="s">
        <v>34</v>
      </c>
      <c r="J7" s="10" t="s">
        <v>34</v>
      </c>
      <c r="K7" s="10" t="s">
        <v>34</v>
      </c>
      <c r="L7" s="11">
        <v>39693.958333333336</v>
      </c>
      <c r="M7" s="11">
        <v>39695.76055555556</v>
      </c>
      <c r="N7" s="12">
        <f>IF(M7&gt;L7+3,(M7-L7-3)/10,0)</f>
        <v>0</v>
      </c>
      <c r="O7" s="10"/>
      <c r="P7" s="13">
        <f>IF(O7="","",(1-N7)*O7)</f>
      </c>
      <c r="Q7" s="11">
        <v>39742.958333333336</v>
      </c>
      <c r="R7" s="11">
        <v>39743.565729166665</v>
      </c>
      <c r="S7" s="12">
        <f>IF(R7&gt;Q7+3,(R7-Q7-3)/10,0)</f>
        <v>0</v>
      </c>
      <c r="T7" s="10"/>
      <c r="U7" s="6">
        <f>IF(T7="","",(1-S7)*T7)</f>
      </c>
      <c r="V7" s="11">
        <v>39693.958333333336</v>
      </c>
      <c r="W7" s="11">
        <v>39695.76055555556</v>
      </c>
      <c r="X7" s="12">
        <f>IF(W7&gt;V7+3,(W7-V7-3)/10,0)</f>
        <v>0</v>
      </c>
      <c r="Y7" s="10"/>
      <c r="Z7" s="6">
        <f>IF(Y7="","",(1-X7)*Y7)</f>
      </c>
      <c r="AA7" s="11">
        <v>39742.958333333336</v>
      </c>
      <c r="AB7" s="11">
        <v>39743.565729166665</v>
      </c>
      <c r="AC7" s="12">
        <f>IF(AB7&gt;AA7+3,(AB7-AA7-3)/10,0)</f>
        <v>0</v>
      </c>
      <c r="AD7" s="10"/>
      <c r="AE7" s="6">
        <f>IF(AD7="","",(1-AC7)*AD7)</f>
      </c>
      <c r="AF7" s="6" t="s">
        <v>34</v>
      </c>
      <c r="AG7" s="10" t="s">
        <v>34</v>
      </c>
      <c r="AH7" s="10">
        <v>1.3</v>
      </c>
      <c r="AI7" s="10"/>
      <c r="AJ7" s="10"/>
      <c r="AK7" s="10" t="s">
        <v>34</v>
      </c>
      <c r="AL7" s="9" t="s">
        <v>34</v>
      </c>
    </row>
    <row r="8" spans="1:38" ht="11.25">
      <c r="A8" s="1" t="s">
        <v>37</v>
      </c>
      <c r="B8" t="s">
        <v>38</v>
      </c>
      <c r="C8" s="2">
        <v>3</v>
      </c>
      <c r="D8" s="3">
        <f>0.5*E8+0.3*H8+0.1*K8+0.1*AF8+AG8-AH8+AI8</f>
        <v>7.448313409961746</v>
      </c>
      <c r="E8" s="3">
        <f>0.35*F8+0.65*G8</f>
        <v>7.275</v>
      </c>
      <c r="F8" s="3">
        <v>5</v>
      </c>
      <c r="G8" s="3">
        <v>8.5</v>
      </c>
      <c r="H8" s="3">
        <f>(I8+J8)/2</f>
        <v>7.5</v>
      </c>
      <c r="I8" s="3">
        <v>8.75</v>
      </c>
      <c r="J8" s="3">
        <v>6.25</v>
      </c>
      <c r="K8" s="3">
        <v>8.620689655172413</v>
      </c>
      <c r="L8" s="4">
        <v>39707.958333333336</v>
      </c>
      <c r="M8" s="4">
        <v>39707.958333333336</v>
      </c>
      <c r="N8" s="5">
        <f>IF(M8&gt;L8+3,(M8-L8-3)/10,0)</f>
        <v>0</v>
      </c>
      <c r="O8" s="3">
        <v>10</v>
      </c>
      <c r="P8" s="6">
        <f>IF(O8="","",(1-N8)*O8)</f>
        <v>10</v>
      </c>
      <c r="Q8" s="4">
        <v>39751.958333333336</v>
      </c>
      <c r="R8" s="4">
        <v>39757.00541666667</v>
      </c>
      <c r="S8" s="5">
        <f>IF(R8&gt;Q8+5,(R8-Q8-5)/10,0)</f>
        <v>0.004708333333110204</v>
      </c>
      <c r="T8" s="3">
        <v>8</v>
      </c>
      <c r="U8" s="6">
        <f>IF(T8="","",(1-S8)*T8)</f>
        <v>7.962333333335119</v>
      </c>
      <c r="V8" s="4">
        <v>39707.958333333336</v>
      </c>
      <c r="W8" s="4">
        <v>39707.958333333336</v>
      </c>
      <c r="X8" s="5">
        <f>IF(W8&gt;V8+3,(W8-V8-3)/10,0)</f>
        <v>0</v>
      </c>
      <c r="Y8" s="3">
        <v>9</v>
      </c>
      <c r="Z8" s="6">
        <f>IF(Y8="","",(1-X8)*Y8)</f>
        <v>9</v>
      </c>
      <c r="AA8" s="4">
        <v>39751.958333333336</v>
      </c>
      <c r="AB8" s="4">
        <v>39757.00541666667</v>
      </c>
      <c r="AC8" s="5">
        <f>IF(AB8&gt;AA8+5,(AB8-AA8-5)/10,0)</f>
        <v>0.004708333333110204</v>
      </c>
      <c r="AE8" s="6">
        <f>IF(AD8="","",(1-AC8)*AD8)</f>
      </c>
      <c r="AF8" s="6">
        <f>AVERAGE(P8,U8,Z8,AE8)</f>
        <v>8.987444444445039</v>
      </c>
      <c r="AG8" s="3">
        <f>0.1*0+0.1*1</f>
        <v>0.1</v>
      </c>
      <c r="AH8" s="3">
        <v>0.30000000000000004</v>
      </c>
      <c r="AK8" s="3">
        <f>MIN(D8,10)</f>
        <v>7.448313409961746</v>
      </c>
      <c r="AL8" s="2" t="str">
        <f>IF(AK8&gt;=8.75,"A",IF(AK8&gt;8.25,"AB",IF(AK8&gt;=7.25,"B",IF(AK8&gt;6.75,"BC",IF(AK8&gt;=5,"C","D")))))</f>
        <v>B</v>
      </c>
    </row>
    <row r="9" spans="1:38" ht="11.25">
      <c r="A9" s="7" t="s">
        <v>39</v>
      </c>
      <c r="B9" s="8" t="s">
        <v>40</v>
      </c>
      <c r="C9" s="9">
        <v>0</v>
      </c>
      <c r="D9" s="10" t="s">
        <v>34</v>
      </c>
      <c r="E9" s="10">
        <f>0.35*F9+0.65*G9</f>
        <v>1.225</v>
      </c>
      <c r="F9" s="10">
        <v>3.5</v>
      </c>
      <c r="G9" s="10" t="s">
        <v>34</v>
      </c>
      <c r="H9" s="10" t="s">
        <v>34</v>
      </c>
      <c r="I9" s="10" t="s">
        <v>34</v>
      </c>
      <c r="J9" s="10" t="s">
        <v>34</v>
      </c>
      <c r="K9" s="10" t="s">
        <v>34</v>
      </c>
      <c r="L9" s="11">
        <v>39711.236296296294</v>
      </c>
      <c r="M9" s="11">
        <v>39713.93125</v>
      </c>
      <c r="N9" s="12">
        <f>IF(M9&gt;L9+3,(M9-L9-3)/10,0)</f>
        <v>0</v>
      </c>
      <c r="O9" s="10"/>
      <c r="P9" s="13">
        <f>IF(O9="","",(1-N9)*O9)</f>
      </c>
      <c r="Q9" s="11">
        <v>39737.958333333336</v>
      </c>
      <c r="R9" s="11">
        <v>39738.086539351854</v>
      </c>
      <c r="S9" s="12">
        <f>IF(R9&gt;Q9+5,(R9-Q9-5)/10,0)</f>
        <v>0</v>
      </c>
      <c r="T9" s="10"/>
      <c r="U9" s="6">
        <f>IF(T9="","",(1-S9)*T9)</f>
      </c>
      <c r="V9" s="11">
        <v>39711.236296296294</v>
      </c>
      <c r="W9" s="11">
        <v>39713.93125</v>
      </c>
      <c r="X9" s="12">
        <f>IF(W9&gt;V9+3,(W9-V9-3)/10,0)</f>
        <v>0</v>
      </c>
      <c r="Y9" s="10"/>
      <c r="Z9" s="6">
        <f>IF(Y9="","",(1-X9)*Y9)</f>
      </c>
      <c r="AA9" s="11">
        <v>39737.958333333336</v>
      </c>
      <c r="AB9" s="11">
        <v>39738.086539351854</v>
      </c>
      <c r="AC9" s="12">
        <f>IF(AB9&gt;AA9+5,(AB9-AA9-5)/10,0)</f>
        <v>0</v>
      </c>
      <c r="AD9" s="10"/>
      <c r="AE9" s="6">
        <f>IF(AD9="","",(1-AC9)*AD9)</f>
      </c>
      <c r="AF9" s="6" t="s">
        <v>34</v>
      </c>
      <c r="AG9" s="10" t="s">
        <v>34</v>
      </c>
      <c r="AH9" s="10">
        <v>1.3</v>
      </c>
      <c r="AI9" s="10"/>
      <c r="AJ9" s="10"/>
      <c r="AK9" s="10" t="s">
        <v>34</v>
      </c>
      <c r="AL9" s="9" t="s">
        <v>34</v>
      </c>
    </row>
    <row r="10" spans="1:38" ht="11.25">
      <c r="A10" s="1" t="s">
        <v>41</v>
      </c>
      <c r="B10" t="s">
        <v>42</v>
      </c>
      <c r="C10" s="2">
        <v>5</v>
      </c>
      <c r="D10" s="3">
        <f>0.5*E10+0.3*H10+0.1*K10+0.1*AF10+AG10-AH10+AI10</f>
        <v>8.234051724137931</v>
      </c>
      <c r="E10" s="3">
        <f>0.35*F10+0.65*G10</f>
        <v>5.9750000000000005</v>
      </c>
      <c r="F10" s="3">
        <v>5</v>
      </c>
      <c r="G10" s="3">
        <v>6.5</v>
      </c>
      <c r="H10" s="3">
        <f>(I10+J10)/2</f>
        <v>9.166666666666668</v>
      </c>
      <c r="I10" s="3">
        <f>25/3</f>
        <v>8.333333333333334</v>
      </c>
      <c r="J10" s="3">
        <v>10</v>
      </c>
      <c r="K10" s="3">
        <v>8.96551724137931</v>
      </c>
      <c r="L10" s="4">
        <v>39709.958333333336</v>
      </c>
      <c r="M10" s="4">
        <v>39714.56555555556</v>
      </c>
      <c r="N10" s="5">
        <f>IF(M10&gt;L10+5,(M10-L10-5)/10,0)</f>
        <v>0</v>
      </c>
      <c r="O10" s="3">
        <v>10</v>
      </c>
      <c r="P10" s="6">
        <f>IF(O10="","",(1-N10)*O10)</f>
        <v>10</v>
      </c>
      <c r="Q10" s="4">
        <v>39763.958333333336</v>
      </c>
      <c r="R10" s="4">
        <v>39766.651875</v>
      </c>
      <c r="S10" s="5">
        <f>IF(R10&gt;Q10+3,(R10-Q10-3)/10,0)</f>
        <v>0</v>
      </c>
      <c r="T10" s="3">
        <v>10</v>
      </c>
      <c r="U10" s="6">
        <f>IF(T10="","",(1-S10)*T10)</f>
        <v>10</v>
      </c>
      <c r="V10" s="4">
        <v>39709.958333333336</v>
      </c>
      <c r="W10" s="4">
        <v>39714.56555555556</v>
      </c>
      <c r="X10" s="5">
        <f>IF(W10&gt;V10+5,(W10-V10-5)/10,0)</f>
        <v>0</v>
      </c>
      <c r="Z10" s="6">
        <f>IF(Y10="","",(1-X10)*Y10)</f>
      </c>
      <c r="AA10" s="4">
        <v>39763.958333333336</v>
      </c>
      <c r="AB10" s="4">
        <v>39766.651875</v>
      </c>
      <c r="AC10" s="5">
        <f>IF(AB10&gt;AA10+3,(AB10-AA10-3)/10,0)</f>
        <v>0</v>
      </c>
      <c r="AE10" s="6">
        <f>IF(AD10="","",(1-AC10)*AD10)</f>
      </c>
      <c r="AF10" s="6">
        <f>AVERAGE(P10,U10,Z10,AE10)</f>
        <v>10</v>
      </c>
      <c r="AG10" s="3">
        <f>0.1*3+0.1*3</f>
        <v>0.6000000000000001</v>
      </c>
      <c r="AH10" s="3">
        <v>0</v>
      </c>
      <c r="AK10" s="3">
        <f>MIN(D10,10)</f>
        <v>8.234051724137931</v>
      </c>
      <c r="AL10" s="2" t="str">
        <f>IF(AK10&gt;=8.75,"A",IF(AK10&gt;8.25,"AB",IF(AK10&gt;=7.25,"B",IF(AK10&gt;6.75,"BC",IF(AK10&gt;=5,"C","D")))))</f>
        <v>B</v>
      </c>
    </row>
    <row r="11" spans="1:38" ht="11.25">
      <c r="A11" s="1" t="s">
        <v>43</v>
      </c>
      <c r="B11" t="s">
        <v>44</v>
      </c>
      <c r="C11" s="2">
        <v>2</v>
      </c>
      <c r="D11" s="3">
        <f>0.5*E11+0.3*H11+0.1*K11+0.1*AF11+AG11-AH11+AI11</f>
        <v>8.223017241379312</v>
      </c>
      <c r="E11" s="3">
        <f>0.35*F11+0.65*G11</f>
        <v>6.825</v>
      </c>
      <c r="F11" s="3">
        <v>6.5</v>
      </c>
      <c r="G11" s="3">
        <v>7</v>
      </c>
      <c r="H11" s="3">
        <f>(I11+J11)/2</f>
        <v>8.316666666666666</v>
      </c>
      <c r="I11" s="3">
        <f>I5</f>
        <v>8.3</v>
      </c>
      <c r="J11" s="3">
        <f>J5</f>
        <v>8.333333333333334</v>
      </c>
      <c r="K11" s="3">
        <v>9.655172413793103</v>
      </c>
      <c r="L11" s="4">
        <v>39898.56555555556</v>
      </c>
      <c r="M11" s="4">
        <v>39898.56555555556</v>
      </c>
      <c r="N11" s="5">
        <f>IF(M11&gt;L11+5,(M11-L11-5)/10,0)</f>
        <v>0</v>
      </c>
      <c r="O11" s="3">
        <v>9</v>
      </c>
      <c r="P11" s="6">
        <f>IF(O11="","",(1-N11)*O11)</f>
        <v>9</v>
      </c>
      <c r="Q11" s="4">
        <v>39763.958333333336</v>
      </c>
      <c r="R11" s="4">
        <v>39766.651875</v>
      </c>
      <c r="S11" s="5">
        <f>IF(R11&gt;Q11+3,(R11-Q11-3)/10,0)</f>
        <v>0</v>
      </c>
      <c r="T11" s="3">
        <v>10</v>
      </c>
      <c r="U11" s="6">
        <f>IF(T11="","",(1-S11)*T11)</f>
        <v>10</v>
      </c>
      <c r="V11" s="4">
        <v>39898.56555555556</v>
      </c>
      <c r="W11" s="4">
        <v>39898.56555555556</v>
      </c>
      <c r="X11" s="5">
        <f>IF(W11&gt;V11+5,(W11-V11-5)/10,0)</f>
        <v>0</v>
      </c>
      <c r="Z11" s="6">
        <f>IF(Y11="","",(1-X11)*Y11)</f>
      </c>
      <c r="AA11" s="4">
        <v>39763.958333333336</v>
      </c>
      <c r="AB11" s="4">
        <v>39766.651875</v>
      </c>
      <c r="AC11" s="5">
        <f>IF(AB11&gt;AA11+3,(AB11-AA11-3)/10,0)</f>
        <v>0</v>
      </c>
      <c r="AE11" s="6">
        <f>IF(AD11="","",(1-AC11)*AD11)</f>
      </c>
      <c r="AF11" s="6">
        <f>AVERAGE(P11,U11,Z11,AE11)</f>
        <v>9.5</v>
      </c>
      <c r="AG11" s="3">
        <f>0.1*4+0.1*1</f>
        <v>0.5</v>
      </c>
      <c r="AH11" s="3">
        <v>0.1</v>
      </c>
      <c r="AK11" s="3">
        <f>MIN(D11,10)</f>
        <v>8.223017241379312</v>
      </c>
      <c r="AL11" s="2" t="str">
        <f>IF(AK11&gt;=8.75,"A",IF(AK11&gt;8.25,"AB",IF(AK11&gt;=7.25,"B",IF(AK11&gt;6.75,"BC",IF(AK11&gt;=5,"C","D")))))</f>
        <v>B</v>
      </c>
    </row>
    <row r="12" spans="1:38" ht="11.25">
      <c r="A12" s="1" t="s">
        <v>45</v>
      </c>
      <c r="B12" t="s">
        <v>46</v>
      </c>
      <c r="C12" s="2">
        <v>6</v>
      </c>
      <c r="D12" s="3">
        <f>0.5*E12+0.3*H12+0.1*K12+0.1*AF12+AG12-AH12+AI12</f>
        <v>9.08551724137931</v>
      </c>
      <c r="E12" s="3">
        <f>0.35*F12+0.65*G12</f>
        <v>8.775</v>
      </c>
      <c r="F12" s="3">
        <v>6.5</v>
      </c>
      <c r="G12" s="3">
        <v>10</v>
      </c>
      <c r="H12" s="3">
        <f>(I12+J12)/2</f>
        <v>8.775</v>
      </c>
      <c r="I12" s="3">
        <v>8.8</v>
      </c>
      <c r="J12" s="3">
        <f>70/8</f>
        <v>8.75</v>
      </c>
      <c r="K12" s="3">
        <v>9.655172413793103</v>
      </c>
      <c r="L12" s="4">
        <v>39709.958333333336</v>
      </c>
      <c r="M12" s="4">
        <v>39714.56555555556</v>
      </c>
      <c r="N12" s="5">
        <f>IF(M12&gt;L12+5,(M12-L12-5)/10,0)</f>
        <v>0</v>
      </c>
      <c r="O12" s="3">
        <v>10</v>
      </c>
      <c r="P12" s="6">
        <f>IF(O12="","",(1-N12)*O12)</f>
        <v>10</v>
      </c>
      <c r="Q12" s="4">
        <v>39763.958333333336</v>
      </c>
      <c r="R12" s="4">
        <v>39766.651875</v>
      </c>
      <c r="S12" s="5">
        <f>IF(R12&gt;Q12+3,(R12-Q12-3)/10,0)</f>
        <v>0</v>
      </c>
      <c r="T12" s="3">
        <v>10</v>
      </c>
      <c r="U12" s="6">
        <f>IF(T12="","",(1-S12)*T12)</f>
        <v>10</v>
      </c>
      <c r="V12" s="4">
        <v>39709.958333333336</v>
      </c>
      <c r="W12" s="4">
        <v>39714.56555555556</v>
      </c>
      <c r="X12" s="5">
        <f>IF(W12&gt;V12+5,(W12-V12-5)/10,0)</f>
        <v>0</v>
      </c>
      <c r="Z12" s="6">
        <f>IF(Y12="","",(1-X12)*Y12)</f>
      </c>
      <c r="AA12" s="4">
        <v>39763.958333333336</v>
      </c>
      <c r="AB12" s="4">
        <v>39766.651875</v>
      </c>
      <c r="AC12" s="5">
        <f>IF(AB12&gt;AA12+3,(AB12-AA12-3)/10,0)</f>
        <v>0</v>
      </c>
      <c r="AE12" s="6">
        <f>IF(AD12="","",(1-AC12)*AD12)</f>
      </c>
      <c r="AF12" s="6">
        <f>AVERAGE(P12,U12,Z12,AE12)</f>
        <v>10</v>
      </c>
      <c r="AG12" s="3">
        <f>0.1*2+0.1*0</f>
        <v>0.2</v>
      </c>
      <c r="AH12" s="3">
        <v>0.1</v>
      </c>
      <c r="AK12" s="3">
        <f>MIN(D12,10)</f>
        <v>9.08551724137931</v>
      </c>
      <c r="AL12" s="2" t="str">
        <f>IF(AK12&gt;=8.75,"A",IF(AK12&gt;8.25,"AB",IF(AK12&gt;=7.25,"B",IF(AK12&gt;6.75,"BC",IF(AK12&gt;=5,"C","D")))))</f>
        <v>A</v>
      </c>
    </row>
    <row r="13" spans="1:38" ht="11.25">
      <c r="A13" s="1" t="s">
        <v>47</v>
      </c>
      <c r="B13" t="s">
        <v>48</v>
      </c>
      <c r="C13" s="2">
        <v>7</v>
      </c>
      <c r="D13" s="3">
        <f>0.5*E13+0.3*H13+0.1*K13+0.1*AF13+AG13-AH13+AI13</f>
        <v>7.537385057471265</v>
      </c>
      <c r="E13" s="3">
        <f>0.35*F13+0.65*G13</f>
        <v>5.75</v>
      </c>
      <c r="F13" s="3">
        <v>2.5</v>
      </c>
      <c r="G13" s="3">
        <v>7.5</v>
      </c>
      <c r="H13" s="3">
        <f>(I13+J13)/2</f>
        <v>8.775</v>
      </c>
      <c r="I13" s="3">
        <v>8.8</v>
      </c>
      <c r="J13" s="3">
        <f>70/8</f>
        <v>8.75</v>
      </c>
      <c r="K13" s="3">
        <v>8.96551724137931</v>
      </c>
      <c r="L13" s="4">
        <v>39892.56555555556</v>
      </c>
      <c r="M13" s="4">
        <v>39892.56555555556</v>
      </c>
      <c r="N13" s="5">
        <f>IF(M13&gt;L13+5,(M13-L13-5)/10,0)</f>
        <v>0</v>
      </c>
      <c r="O13" s="3">
        <v>5</v>
      </c>
      <c r="P13" s="6">
        <f>IF(O13="","",(1-N13)*O13)</f>
        <v>5</v>
      </c>
      <c r="Q13" s="4">
        <v>39763.958333333336</v>
      </c>
      <c r="R13" s="4">
        <v>39766.651875</v>
      </c>
      <c r="S13" s="5">
        <f>IF(R13&gt;Q13+3,(R13-Q13-3)/10,0)</f>
        <v>0</v>
      </c>
      <c r="T13" s="3">
        <v>10</v>
      </c>
      <c r="U13" s="6">
        <f>IF(T13="","",(1-S13)*T13)</f>
        <v>10</v>
      </c>
      <c r="V13" s="4">
        <v>39892.56555555556</v>
      </c>
      <c r="W13" s="4">
        <v>39892.56555555556</v>
      </c>
      <c r="X13" s="5">
        <f>IF(W13&gt;V13+5,(W13-V13-5)/10,0)</f>
        <v>0</v>
      </c>
      <c r="Z13" s="6">
        <f>IF(Y13="","",(1-X13)*Y13)</f>
      </c>
      <c r="AA13" s="4">
        <v>39763.958333333336</v>
      </c>
      <c r="AB13" s="4">
        <v>39766.651875</v>
      </c>
      <c r="AC13" s="5">
        <f>IF(AB13&gt;AA13+3,(AB13-AA13-3)/10,0)</f>
        <v>0</v>
      </c>
      <c r="AE13" s="6">
        <v>10</v>
      </c>
      <c r="AF13" s="6">
        <f>AVERAGE(P13,U13,Z13,AE13)</f>
        <v>8.333333333333334</v>
      </c>
      <c r="AG13" s="3">
        <f>0.1*1+0.1*2</f>
        <v>0.30000000000000004</v>
      </c>
      <c r="AH13" s="3">
        <v>0</v>
      </c>
      <c r="AK13" s="3">
        <f>MIN(D13,10)</f>
        <v>7.537385057471265</v>
      </c>
      <c r="AL13" s="2" t="str">
        <f>IF(AK13&gt;=8.75,"A",IF(AK13&gt;8.25,"AB",IF(AK13&gt;=7.25,"B",IF(AK13&gt;6.75,"BC",IF(AK13&gt;=5,"C","D")))))</f>
        <v>B</v>
      </c>
    </row>
    <row r="14" spans="1:38" ht="11.25">
      <c r="A14" s="1" t="s">
        <v>49</v>
      </c>
      <c r="B14" t="s">
        <v>50</v>
      </c>
      <c r="C14" s="2">
        <v>2</v>
      </c>
      <c r="D14" s="3">
        <f>0.5*E14+0.3*H14+0.1*K14+0.1*AF14+AG14-AH14+AI14</f>
        <v>9.06655172413793</v>
      </c>
      <c r="E14" s="3">
        <f>0.35*F14+0.65*G14</f>
        <v>8.95</v>
      </c>
      <c r="F14" s="3">
        <v>7</v>
      </c>
      <c r="G14" s="3">
        <v>10</v>
      </c>
      <c r="H14" s="3">
        <f>(I14+J14)/2</f>
        <v>8.316666666666666</v>
      </c>
      <c r="I14" s="3">
        <f>I5</f>
        <v>8.3</v>
      </c>
      <c r="J14" s="3">
        <f>J5</f>
        <v>8.333333333333334</v>
      </c>
      <c r="K14" s="3">
        <v>8.96551724137931</v>
      </c>
      <c r="L14" s="4">
        <v>39709.958333333336</v>
      </c>
      <c r="M14" s="4">
        <v>39714.56555555556</v>
      </c>
      <c r="N14" s="5">
        <f>IF(M14&gt;L14+5,(M14-L14-5)/10,0)</f>
        <v>0</v>
      </c>
      <c r="O14" s="3">
        <v>10</v>
      </c>
      <c r="P14" s="6">
        <f>IF(O14="","",(1-N14)*O14)</f>
        <v>10</v>
      </c>
      <c r="Q14" s="4">
        <v>39763.958333333336</v>
      </c>
      <c r="R14" s="4">
        <v>39766.651875</v>
      </c>
      <c r="S14" s="5">
        <f>IF(R14&gt;Q14+3,(R14-Q14-3)/10,0)</f>
        <v>0</v>
      </c>
      <c r="T14" s="3">
        <v>10</v>
      </c>
      <c r="U14" s="6">
        <f>IF(T14="","",(1-S14)*T14)</f>
        <v>10</v>
      </c>
      <c r="V14" s="4">
        <v>39709.958333333336</v>
      </c>
      <c r="W14" s="4">
        <v>39714.56555555556</v>
      </c>
      <c r="X14" s="5">
        <f>IF(W14&gt;V14+5,(W14-V14-5)/10,0)</f>
        <v>0</v>
      </c>
      <c r="Z14" s="6">
        <f>IF(Y14="","",(1-X14)*Y14)</f>
      </c>
      <c r="AA14" s="4">
        <v>39763.958333333336</v>
      </c>
      <c r="AB14" s="4">
        <v>39766.651875</v>
      </c>
      <c r="AC14" s="5">
        <f>IF(AB14&gt;AA14+3,(AB14-AA14-3)/10,0)</f>
        <v>0</v>
      </c>
      <c r="AE14" s="6"/>
      <c r="AF14" s="6">
        <f>AVERAGE(P14,U14,Z14,AE14)</f>
        <v>10</v>
      </c>
      <c r="AG14" s="3">
        <f>0.1*1+0.1*1</f>
        <v>0.2</v>
      </c>
      <c r="AH14" s="3">
        <v>0</v>
      </c>
      <c r="AK14" s="3">
        <f>MIN(D14,10)</f>
        <v>9.06655172413793</v>
      </c>
      <c r="AL14" s="2" t="str">
        <f>IF(AK14&gt;=8.75,"A",IF(AK14&gt;8.25,"AB",IF(AK14&gt;=7.25,"B",IF(AK14&gt;6.75,"BC",IF(AK14&gt;=5,"C","D")))))</f>
        <v>A</v>
      </c>
    </row>
    <row r="15" spans="1:38" ht="11.25">
      <c r="A15" s="1" t="s">
        <v>51</v>
      </c>
      <c r="B15" t="s">
        <v>52</v>
      </c>
      <c r="C15" s="2">
        <v>6</v>
      </c>
      <c r="D15" s="3">
        <f>0.5*E15+0.3*H15+0.1*K15+0.1*AF15+AG15-AH15+AI15</f>
        <v>9.37</v>
      </c>
      <c r="E15" s="3">
        <f>0.35*F15+0.65*G15</f>
        <v>8.775</v>
      </c>
      <c r="F15" s="3">
        <v>6.5</v>
      </c>
      <c r="G15" s="3">
        <v>10</v>
      </c>
      <c r="H15" s="3">
        <f>(I15+J15)/2</f>
        <v>8.775</v>
      </c>
      <c r="I15" s="3">
        <f>I12</f>
        <v>8.8</v>
      </c>
      <c r="J15" s="3">
        <f>J12</f>
        <v>8.75</v>
      </c>
      <c r="K15" s="3">
        <v>10</v>
      </c>
      <c r="L15" s="4">
        <v>39899.56555555556</v>
      </c>
      <c r="M15" s="4">
        <v>39899.56555555556</v>
      </c>
      <c r="N15" s="5">
        <f>IF(M15&gt;L15+5,(M15-L15-5)/10,0)</f>
        <v>0</v>
      </c>
      <c r="O15" s="3">
        <v>9</v>
      </c>
      <c r="P15" s="6">
        <f>IF(O15="","",(1-N15)*O15)</f>
        <v>9</v>
      </c>
      <c r="Q15" s="4">
        <v>39763.958333333336</v>
      </c>
      <c r="R15" s="4">
        <v>39766.651875</v>
      </c>
      <c r="S15" s="5">
        <f>IF(R15&gt;Q15+3,(R15-Q15-3)/10,0)</f>
        <v>0</v>
      </c>
      <c r="T15" s="3">
        <v>10</v>
      </c>
      <c r="U15" s="6">
        <f>IF(T15="","",(1-S15)*T15)</f>
        <v>10</v>
      </c>
      <c r="V15" s="4">
        <v>39899.56555555556</v>
      </c>
      <c r="W15" s="4">
        <v>39899.56555555556</v>
      </c>
      <c r="X15" s="5">
        <f>IF(W15&gt;V15+5,(W15-V15-5)/10,0)</f>
        <v>0</v>
      </c>
      <c r="Z15" s="6">
        <f>IF(Y15="","",(1-X15)*Y15)</f>
      </c>
      <c r="AA15" s="4">
        <v>39763.958333333336</v>
      </c>
      <c r="AB15" s="4">
        <v>39766.651875</v>
      </c>
      <c r="AC15" s="5">
        <f>IF(AB15&gt;AA15+3,(AB15-AA15-3)/10,0)</f>
        <v>0</v>
      </c>
      <c r="AE15" s="6">
        <f>IF(AD15="","",(1-AC15)*AD15)</f>
      </c>
      <c r="AF15" s="6">
        <f>AVERAGE(P15,U15,Z15,AE15)</f>
        <v>9.5</v>
      </c>
      <c r="AG15" s="3">
        <f>0.1*3+0.1*1</f>
        <v>0.4</v>
      </c>
      <c r="AH15" s="3">
        <v>0</v>
      </c>
      <c r="AK15" s="3">
        <f>MIN(D15,10)</f>
        <v>9.37</v>
      </c>
      <c r="AL15" s="2" t="str">
        <f>IF(AK15&gt;=8.75,"A",IF(AK15&gt;8.25,"AB",IF(AK15&gt;=7.25,"B",IF(AK15&gt;6.75,"BC",IF(AK15&gt;=5,"C","D")))))</f>
        <v>A</v>
      </c>
    </row>
    <row r="16" spans="1:38" ht="11.25">
      <c r="A16" s="1" t="s">
        <v>53</v>
      </c>
      <c r="B16" t="s">
        <v>54</v>
      </c>
      <c r="C16" s="2">
        <v>1</v>
      </c>
      <c r="D16" s="3">
        <f>0.5*E16+0.3*H16+0.1*K16+0.1*AF16+AG16-AH16+AI16</f>
        <v>9.499166666666667</v>
      </c>
      <c r="E16" s="3">
        <f>0.35*F16+0.65*G16</f>
        <v>8.95</v>
      </c>
      <c r="F16" s="3">
        <v>7</v>
      </c>
      <c r="G16" s="3">
        <v>10</v>
      </c>
      <c r="H16" s="3">
        <f>(I16+J16)/2</f>
        <v>7.525</v>
      </c>
      <c r="I16" s="3">
        <f>I4</f>
        <v>6.3</v>
      </c>
      <c r="J16" s="3">
        <f>J4</f>
        <v>8.75</v>
      </c>
      <c r="K16" s="3">
        <v>10</v>
      </c>
      <c r="L16" s="4">
        <v>39899.56555555556</v>
      </c>
      <c r="M16" s="4">
        <v>39899.56555555556</v>
      </c>
      <c r="N16" s="5">
        <f>IF(M16&gt;L16+5,(M16-L16-5)/10,0)</f>
        <v>0</v>
      </c>
      <c r="O16" s="3">
        <v>6</v>
      </c>
      <c r="P16" s="6">
        <f>IF(O16="","",(1-N16)*O16)</f>
        <v>6</v>
      </c>
      <c r="Q16" s="4">
        <v>39763.958333333336</v>
      </c>
      <c r="R16" s="4">
        <v>39766.651875</v>
      </c>
      <c r="S16" s="5">
        <f>IF(R16&gt;Q16+3,(R16-Q16-3)/10,0)</f>
        <v>0</v>
      </c>
      <c r="T16" s="3">
        <v>10</v>
      </c>
      <c r="U16" s="6">
        <f>IF(T16="","",(1-S16)*T16)</f>
        <v>10</v>
      </c>
      <c r="V16" s="4">
        <v>39899.56555555556</v>
      </c>
      <c r="W16" s="4">
        <v>39899.56555555556</v>
      </c>
      <c r="X16" s="5">
        <f>IF(W16&gt;V16+5,(W16-V16-5)/10,0)</f>
        <v>0</v>
      </c>
      <c r="Y16" s="3">
        <v>10</v>
      </c>
      <c r="Z16" s="6">
        <f>IF(Y16="","",(1-X16)*Y16)</f>
        <v>10</v>
      </c>
      <c r="AA16" s="4">
        <v>39763.958333333336</v>
      </c>
      <c r="AB16" s="4">
        <v>39766.651875</v>
      </c>
      <c r="AC16" s="5">
        <f>IF(AB16&gt;AA16+3,(AB16-AA16-3)/10,0)</f>
        <v>0</v>
      </c>
      <c r="AE16" s="6">
        <f>IF(AD16="","",(1-AC16)*AD16)</f>
      </c>
      <c r="AF16" s="6">
        <f>AVERAGE(P16,U16,Z16,AE16)</f>
        <v>8.666666666666666</v>
      </c>
      <c r="AG16" s="3">
        <f>0.1*1+0.1*3</f>
        <v>0.4</v>
      </c>
      <c r="AH16" s="3">
        <v>0</v>
      </c>
      <c r="AI16" s="3">
        <v>0.5</v>
      </c>
      <c r="AK16" s="3">
        <f>MIN(D16,10)</f>
        <v>9.499166666666667</v>
      </c>
      <c r="AL16" s="2" t="str">
        <f>IF(AK16&gt;=8.75,"A",IF(AK16&gt;8.25,"AB",IF(AK16&gt;=7.25,"B",IF(AK16&gt;6.75,"BC",IF(AK16&gt;=5,"C","D")))))</f>
        <v>A</v>
      </c>
    </row>
    <row r="17" spans="1:38" ht="11.25">
      <c r="A17" s="1" t="s">
        <v>55</v>
      </c>
      <c r="B17" t="s">
        <v>56</v>
      </c>
      <c r="C17" s="2">
        <v>5</v>
      </c>
      <c r="D17" s="3">
        <f>0.5*E17+0.3*H17+0.1*K17+0.1*AF17+AG17-AH17+AI17</f>
        <v>9.446120689655174</v>
      </c>
      <c r="E17" s="3">
        <f>0.35*F17+0.65*G17</f>
        <v>8.625</v>
      </c>
      <c r="F17" s="3">
        <v>7</v>
      </c>
      <c r="G17" s="3">
        <v>9.5</v>
      </c>
      <c r="H17" s="3">
        <f>(I17+J17)/2</f>
        <v>9.166666666666668</v>
      </c>
      <c r="I17" s="3">
        <f>I10</f>
        <v>8.333333333333334</v>
      </c>
      <c r="J17" s="3">
        <f>J10</f>
        <v>10</v>
      </c>
      <c r="K17" s="3">
        <v>7.586206896551724</v>
      </c>
      <c r="L17" s="4">
        <v>39899.56555555556</v>
      </c>
      <c r="M17" s="4">
        <v>39899.56555555556</v>
      </c>
      <c r="N17" s="5">
        <f>IF(M17&gt;L17+5,(M17-L17-5)/10,0)</f>
        <v>0</v>
      </c>
      <c r="O17" s="3">
        <v>8</v>
      </c>
      <c r="P17" s="6">
        <f>IF(O17="","",(1-N17)*O17)</f>
        <v>8</v>
      </c>
      <c r="Q17" s="4">
        <v>39763.958333333336</v>
      </c>
      <c r="R17" s="4">
        <v>39766.651875</v>
      </c>
      <c r="S17" s="5">
        <f>IF(R17&gt;Q17+3,(R17-Q17-3)/10,0)</f>
        <v>0</v>
      </c>
      <c r="T17" s="3">
        <v>8.5</v>
      </c>
      <c r="U17" s="6">
        <f>IF(T17="","",(1-S17)*T17)</f>
        <v>8.5</v>
      </c>
      <c r="V17" s="4">
        <v>39899.56555555556</v>
      </c>
      <c r="W17" s="4">
        <v>39899.56555555556</v>
      </c>
      <c r="X17" s="5">
        <f>IF(W17&gt;V17+5,(W17-V17-5)/10,0)</f>
        <v>0</v>
      </c>
      <c r="Z17" s="6">
        <f>IF(Y17="","",(1-X17)*Y17)</f>
      </c>
      <c r="AA17" s="4">
        <v>39763.958333333336</v>
      </c>
      <c r="AB17" s="4">
        <v>39766.651875</v>
      </c>
      <c r="AC17" s="5">
        <f>IF(AB17&gt;AA17+3,(AB17-AA17-3)/10,0)</f>
        <v>0</v>
      </c>
      <c r="AE17" s="6">
        <f>IF(AD17="","",(1-AC17)*AD17)</f>
      </c>
      <c r="AF17" s="6">
        <f>AVERAGE(P17,U17,Z17,AE17)</f>
        <v>8.25</v>
      </c>
      <c r="AG17" s="3">
        <f>0.1*3+0.1*5</f>
        <v>0.8</v>
      </c>
      <c r="AH17" s="3">
        <v>0</v>
      </c>
      <c r="AK17" s="3">
        <f>MIN(D17,10)</f>
        <v>9.446120689655174</v>
      </c>
      <c r="AL17" s="2" t="str">
        <f>IF(AK17&gt;=8.75,"A",IF(AK17&gt;8.25,"AB",IF(AK17&gt;=7.25,"B",IF(AK17&gt;6.75,"BC",IF(AK17&gt;=5,"C","D")))))</f>
        <v>A</v>
      </c>
    </row>
    <row r="18" spans="1:38" ht="11.25">
      <c r="A18" s="1" t="s">
        <v>57</v>
      </c>
      <c r="B18" t="s">
        <v>58</v>
      </c>
      <c r="C18" s="2">
        <v>3</v>
      </c>
      <c r="D18" s="3">
        <f>0.5*E18+0.3*H18+0.1*K18+0.1*AF18+AG18-AH18+AI18</f>
        <v>9.27801724137931</v>
      </c>
      <c r="E18" s="3">
        <f>0.35*F18+0.65*G18</f>
        <v>9.825</v>
      </c>
      <c r="F18" s="3">
        <v>9.5</v>
      </c>
      <c r="G18" s="3">
        <v>10</v>
      </c>
      <c r="H18" s="3">
        <f>(I18+J18)/2</f>
        <v>7.5</v>
      </c>
      <c r="I18" s="3">
        <f>I8</f>
        <v>8.75</v>
      </c>
      <c r="J18" s="3">
        <f>J8</f>
        <v>6.25</v>
      </c>
      <c r="K18" s="3">
        <v>9.655172413793103</v>
      </c>
      <c r="L18" s="4">
        <v>39898.56555555556</v>
      </c>
      <c r="M18" s="4">
        <v>39898.56555555556</v>
      </c>
      <c r="N18" s="5">
        <f>IF(M18&gt;L18+5,(M18-L18-5)/10,0)</f>
        <v>0</v>
      </c>
      <c r="O18" s="3">
        <v>7</v>
      </c>
      <c r="P18" s="6">
        <f>IF(O18="","",(1-N18)*O18)</f>
        <v>7</v>
      </c>
      <c r="Q18" s="4">
        <v>39763.958333333336</v>
      </c>
      <c r="R18" s="4">
        <v>39766.651875</v>
      </c>
      <c r="S18" s="5">
        <f>IF(R18&gt;Q18+3,(R18-Q18-3)/10,0)</f>
        <v>0</v>
      </c>
      <c r="T18" s="3">
        <v>10</v>
      </c>
      <c r="U18" s="6">
        <f>IF(T18="","",(1-S18)*T18)</f>
        <v>10</v>
      </c>
      <c r="V18" s="4">
        <v>39898.56555555556</v>
      </c>
      <c r="W18" s="4">
        <v>39898.56555555556</v>
      </c>
      <c r="X18" s="5">
        <f>IF(W18&gt;V18+5,(W18-V18-5)/10,0)</f>
        <v>0</v>
      </c>
      <c r="Z18" s="6">
        <f>IF(Y18="","",(1-X18)*Y18)</f>
      </c>
      <c r="AA18" s="4">
        <v>39763.958333333336</v>
      </c>
      <c r="AB18" s="4">
        <v>39766.651875</v>
      </c>
      <c r="AC18" s="5">
        <f>IF(AB18&gt;AA18+3,(AB18-AA18-3)/10,0)</f>
        <v>0</v>
      </c>
      <c r="AE18" s="6">
        <f>IF(AD18="","",(1-AC18)*AD18)</f>
      </c>
      <c r="AF18" s="6">
        <f>AVERAGE(P18,U18,Z18,AE18)</f>
        <v>8.5</v>
      </c>
      <c r="AG18" s="3">
        <f>0.1*2+0.1*2</f>
        <v>0.4</v>
      </c>
      <c r="AH18" s="3">
        <v>0.1</v>
      </c>
      <c r="AK18" s="3">
        <f>MIN(D18,10)</f>
        <v>9.27801724137931</v>
      </c>
      <c r="AL18" s="2" t="str">
        <f>IF(AK18&gt;=8.75,"A",IF(AK18&gt;8.25,"AB",IF(AK18&gt;=7.25,"B",IF(AK18&gt;6.75,"BC",IF(AK18&gt;=5,"C","D")))))</f>
        <v>A</v>
      </c>
    </row>
    <row r="19" spans="1:38" ht="11.25">
      <c r="A19" s="1" t="s">
        <v>59</v>
      </c>
      <c r="B19" t="s">
        <v>60</v>
      </c>
      <c r="C19" s="2">
        <v>3</v>
      </c>
      <c r="D19" s="3">
        <f>0.5*E19+0.3*H19+0.1*K19+0.1*AF19+AG19-AH19+AI19</f>
        <v>9.137500000000001</v>
      </c>
      <c r="E19" s="3">
        <f>0.35*F19+0.65*G19</f>
        <v>8.775</v>
      </c>
      <c r="F19" s="3">
        <v>6.5</v>
      </c>
      <c r="G19" s="3">
        <v>10</v>
      </c>
      <c r="H19" s="3">
        <f>(I19+J19)/2</f>
        <v>7.5</v>
      </c>
      <c r="I19" s="3">
        <f>I8</f>
        <v>8.75</v>
      </c>
      <c r="J19" s="3">
        <f>J8</f>
        <v>6.25</v>
      </c>
      <c r="K19" s="3">
        <v>10</v>
      </c>
      <c r="L19" s="4">
        <v>39709.958333333336</v>
      </c>
      <c r="M19" s="4">
        <v>39714.56555555556</v>
      </c>
      <c r="N19" s="5">
        <f>IF(M19&gt;L19+5,(M19-L19-5)/10,0)</f>
        <v>0</v>
      </c>
      <c r="O19" s="3">
        <v>10</v>
      </c>
      <c r="P19" s="6">
        <f>IF(O19="","",(1-N19)*O19)</f>
        <v>10</v>
      </c>
      <c r="Q19" s="4">
        <v>39763.958333333336</v>
      </c>
      <c r="R19" s="4">
        <v>39766.651875</v>
      </c>
      <c r="S19" s="5">
        <f>IF(R19&gt;Q19+3,(R19-Q19-3)/10,0)</f>
        <v>0</v>
      </c>
      <c r="T19" s="3">
        <v>10</v>
      </c>
      <c r="U19" s="6">
        <f>IF(T19="","",(1-S19)*T19)</f>
        <v>10</v>
      </c>
      <c r="V19" s="4">
        <v>39709.958333333336</v>
      </c>
      <c r="W19" s="4">
        <v>39714.56555555556</v>
      </c>
      <c r="X19" s="5">
        <f>IF(W19&gt;V19+5,(W19-V19-5)/10,0)</f>
        <v>0</v>
      </c>
      <c r="Z19" s="6">
        <f>IF(Y19="","",(1-X19)*Y19)</f>
      </c>
      <c r="AA19" s="4">
        <v>39763.958333333336</v>
      </c>
      <c r="AB19" s="4">
        <v>39766.651875</v>
      </c>
      <c r="AC19" s="5">
        <f>IF(AB19&gt;AA19+3,(AB19-AA19-3)/10,0)</f>
        <v>0</v>
      </c>
      <c r="AE19" s="6">
        <f>IF(AD19="","",(1-AC19)*AD19)</f>
      </c>
      <c r="AF19" s="6">
        <f>AVERAGE(P19,U19,Z19,AE19)</f>
        <v>10</v>
      </c>
      <c r="AG19" s="3">
        <f>0.1*2+0.1*3</f>
        <v>0.5</v>
      </c>
      <c r="AH19" s="3">
        <v>0</v>
      </c>
      <c r="AK19" s="3">
        <f>MIN(D19,10)</f>
        <v>9.137500000000001</v>
      </c>
      <c r="AL19" s="2" t="str">
        <f>IF(AK19&gt;=8.75,"A",IF(AK19&gt;8.25,"AB",IF(AK19&gt;=7.25,"B",IF(AK19&gt;6.75,"BC",IF(AK19&gt;=5,"C","D")))))</f>
        <v>A</v>
      </c>
    </row>
    <row r="20" spans="1:38" ht="11.25">
      <c r="A20" s="1" t="s">
        <v>61</v>
      </c>
      <c r="B20" t="s">
        <v>62</v>
      </c>
      <c r="C20" s="2">
        <v>3</v>
      </c>
      <c r="D20" s="3">
        <f>0.5*E20+0.3*H20+0.1*K20+0.1*AF20+AG20-AH20+AI20</f>
        <v>7.595833333333333</v>
      </c>
      <c r="E20" s="3">
        <f>0.35*F20+0.65*G20</f>
        <v>6.125</v>
      </c>
      <c r="F20" s="3">
        <v>4.5</v>
      </c>
      <c r="G20" s="3">
        <v>7</v>
      </c>
      <c r="H20" s="3">
        <f>(I20+J20)/2</f>
        <v>7.5</v>
      </c>
      <c r="I20" s="3">
        <f>I8</f>
        <v>8.75</v>
      </c>
      <c r="J20" s="3">
        <f>J8</f>
        <v>6.25</v>
      </c>
      <c r="K20" s="3">
        <v>10</v>
      </c>
      <c r="L20" s="4">
        <v>39892.56555555556</v>
      </c>
      <c r="M20" s="4">
        <v>39892.56555555556</v>
      </c>
      <c r="N20" s="5">
        <f>IF(M20&gt;L20+5,(M20-L20-5)/10,0)</f>
        <v>0</v>
      </c>
      <c r="O20" s="3">
        <v>10</v>
      </c>
      <c r="P20" s="6">
        <f>IF(O20="","",(1-N20)*O20)</f>
        <v>10</v>
      </c>
      <c r="Q20" s="4">
        <v>39763.958333333336</v>
      </c>
      <c r="R20" s="4">
        <v>39766.651875</v>
      </c>
      <c r="S20" s="5">
        <f>IF(R20&gt;Q20+3,(R20-Q20-3)/10,0)</f>
        <v>0</v>
      </c>
      <c r="T20" s="3">
        <v>9.5</v>
      </c>
      <c r="U20" s="6">
        <f>IF(T20="","",(1-S20)*T20)</f>
        <v>9.5</v>
      </c>
      <c r="V20" s="4">
        <v>39892.56555555556</v>
      </c>
      <c r="W20" s="4">
        <v>39892.56555555556</v>
      </c>
      <c r="X20" s="5">
        <f>IF(W20&gt;V20+5,(W20-V20-5)/10,0)</f>
        <v>0</v>
      </c>
      <c r="Y20" s="3">
        <v>10</v>
      </c>
      <c r="Z20" s="6">
        <f>IF(Y20="","",(1-X20)*Y20)</f>
        <v>10</v>
      </c>
      <c r="AA20" s="4">
        <v>39763.958333333336</v>
      </c>
      <c r="AB20" s="4">
        <v>39766.651875</v>
      </c>
      <c r="AC20" s="5">
        <f>IF(AB20&gt;AA20+3,(AB20-AA20-3)/10,0)</f>
        <v>0</v>
      </c>
      <c r="AE20" s="6">
        <f>IF(AD20="","",(1-AC20)*AD20)</f>
      </c>
      <c r="AF20" s="6">
        <f>AVERAGE(P20,U20,Z20,AE20)</f>
        <v>9.833333333333334</v>
      </c>
      <c r="AG20" s="3">
        <f>0.1*2+0.1*1</f>
        <v>0.30000000000000004</v>
      </c>
      <c r="AH20" s="3">
        <v>0</v>
      </c>
      <c r="AK20" s="3">
        <f>MIN(D20,10)</f>
        <v>7.595833333333333</v>
      </c>
      <c r="AL20" s="2" t="str">
        <f>IF(AK20&gt;=8.75,"A",IF(AK20&gt;8.25,"AB",IF(AK20&gt;=7.25,"B",IF(AK20&gt;6.75,"BC",IF(AK20&gt;=5,"C","D")))))</f>
        <v>B</v>
      </c>
    </row>
    <row r="21" spans="1:38" ht="11.25">
      <c r="A21" s="7" t="s">
        <v>63</v>
      </c>
      <c r="B21" s="8" t="s">
        <v>64</v>
      </c>
      <c r="C21" s="9">
        <v>0</v>
      </c>
      <c r="D21" s="10" t="s">
        <v>34</v>
      </c>
      <c r="E21" s="10" t="s">
        <v>34</v>
      </c>
      <c r="F21" s="10" t="s">
        <v>34</v>
      </c>
      <c r="G21" s="10" t="str">
        <f>F21</f>
        <v>-</v>
      </c>
      <c r="H21" s="10" t="s">
        <v>34</v>
      </c>
      <c r="I21" s="10" t="str">
        <f>$F21</f>
        <v>-</v>
      </c>
      <c r="J21" s="10" t="str">
        <f>$F21</f>
        <v>-</v>
      </c>
      <c r="K21" s="10" t="s">
        <v>34</v>
      </c>
      <c r="L21" s="11">
        <v>39716.958333333336</v>
      </c>
      <c r="M21" s="11">
        <v>39719.67587962963</v>
      </c>
      <c r="N21" s="12">
        <f>IF(M21&gt;L21+5,(M21-L21-5)/10,0)</f>
        <v>0</v>
      </c>
      <c r="O21" s="10"/>
      <c r="P21" s="13">
        <f>IF(O21="","",(1-N21)*O21)</f>
      </c>
      <c r="Q21" s="11"/>
      <c r="R21" s="11"/>
      <c r="S21" s="12"/>
      <c r="T21" s="10"/>
      <c r="U21" s="6">
        <f>IF(T21="","",(1-S21)*T21)</f>
      </c>
      <c r="V21" s="11">
        <v>39716.958333333336</v>
      </c>
      <c r="W21" s="11">
        <v>39719.67587962963</v>
      </c>
      <c r="X21" s="12">
        <f>IF(W21&gt;V21+5,(W21-V21-5)/10,0)</f>
        <v>0</v>
      </c>
      <c r="Y21" s="10"/>
      <c r="Z21" s="6">
        <f>IF(Y21="","",(1-X21)*Y21)</f>
      </c>
      <c r="AA21" s="11"/>
      <c r="AB21" s="11"/>
      <c r="AC21" s="12"/>
      <c r="AD21" s="10"/>
      <c r="AE21" s="6">
        <f>IF(AD21="","",(1-AC21)*AD21)</f>
      </c>
      <c r="AF21" s="6" t="s">
        <v>34</v>
      </c>
      <c r="AG21" s="10" t="s">
        <v>34</v>
      </c>
      <c r="AH21" s="10">
        <v>1.5</v>
      </c>
      <c r="AI21" s="10"/>
      <c r="AJ21" s="10"/>
      <c r="AK21" s="10" t="s">
        <v>34</v>
      </c>
      <c r="AL21" s="9" t="s">
        <v>34</v>
      </c>
    </row>
    <row r="22" spans="1:38" ht="11.25">
      <c r="A22" s="1" t="s">
        <v>65</v>
      </c>
      <c r="B22" t="s">
        <v>66</v>
      </c>
      <c r="C22" s="2">
        <v>7</v>
      </c>
      <c r="D22" s="3">
        <f>0.5*E22+0.3*H22+0.1*K22+0.1*AF22+AG22-AH22+AI22</f>
        <v>8.824166666666667</v>
      </c>
      <c r="E22" s="3">
        <f>0.35*F22+0.65*G22</f>
        <v>7.85</v>
      </c>
      <c r="F22" s="3">
        <v>8.5</v>
      </c>
      <c r="G22" s="3">
        <v>7.5</v>
      </c>
      <c r="H22" s="3">
        <f>(I22+J22)/2</f>
        <v>8.775</v>
      </c>
      <c r="I22" s="3">
        <f>I13</f>
        <v>8.8</v>
      </c>
      <c r="J22" s="3">
        <f>J13</f>
        <v>8.75</v>
      </c>
      <c r="K22" s="3">
        <v>10</v>
      </c>
      <c r="L22" s="4">
        <v>39892.56555555556</v>
      </c>
      <c r="M22" s="4">
        <v>39893.56555555556</v>
      </c>
      <c r="N22" s="5">
        <f>IF(M22&gt;L22+5,(M22-L22-5)/10,0)</f>
        <v>0</v>
      </c>
      <c r="O22" s="3">
        <v>10</v>
      </c>
      <c r="P22" s="6">
        <f>IF(O22="","",(1-N22)*O22)</f>
        <v>10</v>
      </c>
      <c r="Q22" s="4">
        <v>39765.958333333336</v>
      </c>
      <c r="R22" s="4">
        <v>39766.040659722225</v>
      </c>
      <c r="S22" s="5">
        <f>IF(R22&gt;Q22+7,(R22-Q22-7)/10,0)</f>
        <v>0</v>
      </c>
      <c r="T22" s="3">
        <v>9.5</v>
      </c>
      <c r="U22" s="6">
        <f>IF(T22="","",(1-S22)*T22)</f>
        <v>9.5</v>
      </c>
      <c r="V22" s="4">
        <v>39892.56555555556</v>
      </c>
      <c r="W22" s="4">
        <v>39893.56555555556</v>
      </c>
      <c r="X22" s="5">
        <f>IF(W22&gt;V22+5,(W22-V22-5)/10,0)</f>
        <v>0</v>
      </c>
      <c r="Y22" s="3">
        <v>9.5</v>
      </c>
      <c r="Z22" s="6">
        <f>IF(Y22="","",(1-X22)*Y22)</f>
        <v>9.5</v>
      </c>
      <c r="AA22" s="4">
        <v>39765.958333333336</v>
      </c>
      <c r="AB22" s="4">
        <v>39766.040659722225</v>
      </c>
      <c r="AC22" s="5">
        <f>IF(AB22&gt;AA22+7,(AB22-AA22-7)/10,0)</f>
        <v>0</v>
      </c>
      <c r="AE22" s="6">
        <f>IF(AD22="","",(1-AC22)*AD22)</f>
      </c>
      <c r="AF22" s="6">
        <f>AVERAGE(P22,U22,Z22,AE22)</f>
        <v>9.666666666666666</v>
      </c>
      <c r="AG22" s="3">
        <f>0.1*1+0.1*2</f>
        <v>0.30000000000000004</v>
      </c>
      <c r="AH22" s="3">
        <v>0</v>
      </c>
      <c r="AK22" s="3">
        <f>MIN(D22,10)</f>
        <v>8.824166666666667</v>
      </c>
      <c r="AL22" s="2" t="str">
        <f>IF(AK22&gt;=8.75,"A",IF(AK22&gt;8.25,"AB",IF(AK22&gt;=7.25,"B",IF(AK22&gt;6.75,"BC",IF(AK22&gt;=5,"C","D")))))</f>
        <v>A</v>
      </c>
    </row>
    <row r="23" spans="1:38" ht="11.25">
      <c r="A23" s="1" t="s">
        <v>67</v>
      </c>
      <c r="B23" s="1" t="s">
        <v>68</v>
      </c>
      <c r="C23" s="2">
        <v>5</v>
      </c>
      <c r="D23" s="3">
        <f>0.5*E23+0.3*H23+0.1*K23+0.1*AF23+AG23-AH23+AI23</f>
        <v>10.490517241379312</v>
      </c>
      <c r="E23" s="3">
        <f>0.35*F23+0.65*G23</f>
        <v>8.95</v>
      </c>
      <c r="F23" s="3">
        <v>7</v>
      </c>
      <c r="G23" s="3">
        <v>10</v>
      </c>
      <c r="H23" s="3">
        <f>(I23+J23)/2</f>
        <v>9.166666666666668</v>
      </c>
      <c r="I23" s="3">
        <f>I10</f>
        <v>8.333333333333334</v>
      </c>
      <c r="J23" s="3">
        <f>J10</f>
        <v>10</v>
      </c>
      <c r="K23" s="3">
        <v>9.655172413793103</v>
      </c>
      <c r="L23" s="4">
        <v>39892.56555555556</v>
      </c>
      <c r="M23" s="4">
        <v>39893.56555555556</v>
      </c>
      <c r="N23" s="5">
        <f>IF(M23&gt;L23+3,(M23-L23-3)/10,0)</f>
        <v>0</v>
      </c>
      <c r="O23" s="3">
        <v>10</v>
      </c>
      <c r="P23" s="6">
        <f>IF(O23="","",(1-N23)*O23)</f>
        <v>10</v>
      </c>
      <c r="Q23" s="4">
        <v>39779.958333333336</v>
      </c>
      <c r="R23" s="4">
        <v>39783.57263888889</v>
      </c>
      <c r="S23" s="5">
        <f>IF(R23&gt;Q23+5,(R23-Q23-5)/10,0)</f>
        <v>0</v>
      </c>
      <c r="T23" s="3">
        <v>10</v>
      </c>
      <c r="U23" s="6">
        <f>IF(T23="","",(1-S23)*T23)</f>
        <v>10</v>
      </c>
      <c r="V23" s="4">
        <v>39892.56555555556</v>
      </c>
      <c r="W23" s="4">
        <v>39893.56555555556</v>
      </c>
      <c r="X23" s="5">
        <f>IF(W23&gt;V23+3,(W23-V23-3)/10,0)</f>
        <v>0</v>
      </c>
      <c r="Z23" s="6">
        <f>IF(Y23="","",(1-X23)*Y23)</f>
      </c>
      <c r="AA23" s="4">
        <v>39779.958333333336</v>
      </c>
      <c r="AB23" s="4">
        <v>39783.57263888889</v>
      </c>
      <c r="AC23" s="5">
        <f>IF(AB23&gt;AA23+5,(AB23-AA23-5)/10,0)</f>
        <v>0</v>
      </c>
      <c r="AE23" s="6">
        <f>IF(AD23="","",(1-AC23)*AD23)</f>
      </c>
      <c r="AF23" s="6">
        <f>AVERAGE(P23,U23,Z23,AE23)</f>
        <v>10</v>
      </c>
      <c r="AG23" s="3">
        <f>0.1*4+0.1*4</f>
        <v>0.8</v>
      </c>
      <c r="AH23" s="3">
        <v>0</v>
      </c>
      <c r="AI23" s="3">
        <v>0.5</v>
      </c>
      <c r="AK23" s="3">
        <f>MIN(D23,10)</f>
        <v>10</v>
      </c>
      <c r="AL23" s="2" t="str">
        <f>IF(AK23&gt;=8.75,"A",IF(AK23&gt;8.25,"AB",IF(AK23&gt;=7.25,"B",IF(AK23&gt;6.75,"BC",IF(AK23&gt;=5,"C","D")))))</f>
        <v>A</v>
      </c>
    </row>
    <row r="24" spans="1:38" ht="11.25">
      <c r="A24" s="7" t="s">
        <v>69</v>
      </c>
      <c r="B24" s="7" t="s">
        <v>70</v>
      </c>
      <c r="C24" s="9">
        <v>0</v>
      </c>
      <c r="D24" s="10" t="s">
        <v>34</v>
      </c>
      <c r="E24" s="10">
        <f>0.35*F24+0.65*G24</f>
        <v>1.7500000000000002</v>
      </c>
      <c r="F24" s="10">
        <v>5</v>
      </c>
      <c r="G24" s="10" t="s">
        <v>34</v>
      </c>
      <c r="H24" s="10" t="s">
        <v>34</v>
      </c>
      <c r="I24" s="10" t="s">
        <v>34</v>
      </c>
      <c r="J24" s="10" t="s">
        <v>34</v>
      </c>
      <c r="K24" s="10" t="s">
        <v>34</v>
      </c>
      <c r="L24" s="11">
        <v>39714.958333333336</v>
      </c>
      <c r="M24" s="11">
        <v>39718.118252314816</v>
      </c>
      <c r="N24" s="12">
        <f>IF(M24&gt;L24+3,(M24-L24-3)/10,0)</f>
        <v>0.01599189814805868</v>
      </c>
      <c r="O24" s="10"/>
      <c r="P24" s="13">
        <f>IF(O24="","",(1-N24)*O24)</f>
      </c>
      <c r="Q24" s="11">
        <v>39744.958333333336</v>
      </c>
      <c r="R24" s="11">
        <v>39751.93480324074</v>
      </c>
      <c r="S24" s="12">
        <f>IF(R24&gt;Q24+7,(R24-Q24-7)/10,0)</f>
        <v>0</v>
      </c>
      <c r="T24" s="10"/>
      <c r="U24" s="6">
        <f>IF(T24="","",(1-S24)*T24)</f>
      </c>
      <c r="V24" s="11">
        <v>39714.958333333336</v>
      </c>
      <c r="W24" s="11">
        <v>39718.118252314816</v>
      </c>
      <c r="X24" s="12">
        <f>IF(W24&gt;V24+3,(W24-V24-3)/10,0)</f>
        <v>0.01599189814805868</v>
      </c>
      <c r="Y24" s="10"/>
      <c r="Z24" s="6">
        <f>IF(Y24="","",(1-X24)*Y24)</f>
      </c>
      <c r="AA24" s="11">
        <v>39744.958333333336</v>
      </c>
      <c r="AB24" s="11">
        <v>39751.93480324074</v>
      </c>
      <c r="AC24" s="12">
        <f>IF(AB24&gt;AA24+7,(AB24-AA24-7)/10,0)</f>
        <v>0</v>
      </c>
      <c r="AD24" s="10"/>
      <c r="AE24" s="6">
        <f>IF(AD24="","",(1-AC24)*AD24)</f>
      </c>
      <c r="AF24" s="6" t="s">
        <v>34</v>
      </c>
      <c r="AG24" s="10" t="s">
        <v>34</v>
      </c>
      <c r="AH24" s="10">
        <v>1.2000000000000002</v>
      </c>
      <c r="AI24" s="10"/>
      <c r="AJ24" s="10"/>
      <c r="AK24" s="10" t="s">
        <v>34</v>
      </c>
      <c r="AL24" s="9" t="s">
        <v>34</v>
      </c>
    </row>
    <row r="25" spans="1:38" ht="11.25">
      <c r="A25" s="1" t="s">
        <v>71</v>
      </c>
      <c r="B25" s="1" t="s">
        <v>72</v>
      </c>
      <c r="C25" s="2">
        <v>8</v>
      </c>
      <c r="D25" s="3">
        <f>0.5*E25+0.3*H25+0.1*K25+0.1*AF25+AG25-AH25+AI25</f>
        <v>9.546551724137933</v>
      </c>
      <c r="E25" s="3">
        <f>0.35*F25+0.65*G25</f>
        <v>9.3</v>
      </c>
      <c r="F25" s="3">
        <v>8</v>
      </c>
      <c r="G25" s="3">
        <v>10</v>
      </c>
      <c r="H25" s="3">
        <f>(I25+J25)/2</f>
        <v>10</v>
      </c>
      <c r="I25" s="3">
        <f>I3</f>
        <v>10</v>
      </c>
      <c r="J25" s="3">
        <f>J3</f>
        <v>10</v>
      </c>
      <c r="K25" s="3">
        <v>8.96551724137931</v>
      </c>
      <c r="L25" s="4">
        <v>39901.05631944445</v>
      </c>
      <c r="M25" s="4">
        <v>39901.05631944445</v>
      </c>
      <c r="N25" s="5">
        <f>IF(M25&gt;L25+5,(M25-L25-5)/10,0)</f>
        <v>0</v>
      </c>
      <c r="O25" s="3">
        <v>10</v>
      </c>
      <c r="P25" s="6">
        <f>IF(O25="","",(1-N25)*O25)</f>
        <v>10</v>
      </c>
      <c r="Q25" s="4"/>
      <c r="R25" s="4"/>
      <c r="S25" s="5"/>
      <c r="T25" s="3">
        <v>8</v>
      </c>
      <c r="U25" s="6">
        <f>IF(T25="","",(1-S25)*T25)</f>
        <v>8</v>
      </c>
      <c r="V25" s="4">
        <v>39901.05631944445</v>
      </c>
      <c r="W25" s="4">
        <v>39901.05631944445</v>
      </c>
      <c r="X25" s="5">
        <f>IF(W25&gt;V25+5,(W25-V25-5)/10,0)</f>
        <v>0</v>
      </c>
      <c r="Z25" s="6">
        <f>IF(Y25="","",(1-X25)*Y25)</f>
      </c>
      <c r="AA25" s="4"/>
      <c r="AB25" s="4"/>
      <c r="AC25" s="5"/>
      <c r="AE25" s="6">
        <f>IF(AD25="","",(1-AC25)*AD25)</f>
      </c>
      <c r="AF25" s="6">
        <f>AVERAGE(P25,U25,Z25,AE25)</f>
        <v>9</v>
      </c>
      <c r="AG25" s="3">
        <f>0.1*1+0.1*2</f>
        <v>0.30000000000000004</v>
      </c>
      <c r="AH25" s="3">
        <v>0.2</v>
      </c>
      <c r="AK25" s="3">
        <f>MIN(D25,10)</f>
        <v>9.546551724137933</v>
      </c>
      <c r="AL25" s="2" t="str">
        <f>IF(AK25&gt;=8.75,"A",IF(AK25&gt;8.25,"AB",IF(AK25&gt;=7.25,"B",IF(AK25&gt;6.75,"BC",IF(AK25&gt;=5,"C","D")))))</f>
        <v>A</v>
      </c>
    </row>
    <row r="26" spans="1:38" ht="11.25">
      <c r="A26" s="1" t="s">
        <v>73</v>
      </c>
      <c r="B26" t="s">
        <v>74</v>
      </c>
      <c r="C26" s="2">
        <v>7</v>
      </c>
      <c r="D26" s="3">
        <f>0.5*E26+0.3*H26+0.1*K26+0.1*AF26+AG26-AH26+AI26</f>
        <v>8.13551724137931</v>
      </c>
      <c r="E26" s="3">
        <f>0.35*F26+0.65*G26</f>
        <v>6.975</v>
      </c>
      <c r="F26" s="3">
        <v>6</v>
      </c>
      <c r="G26" s="3">
        <v>7.5</v>
      </c>
      <c r="H26" s="3">
        <f>(I26+J26)/2</f>
        <v>8.775</v>
      </c>
      <c r="I26" s="3">
        <f>I13</f>
        <v>8.8</v>
      </c>
      <c r="J26" s="3">
        <f>J13</f>
        <v>8.75</v>
      </c>
      <c r="K26" s="3">
        <v>9.655172413793103</v>
      </c>
      <c r="L26" s="4">
        <v>39926.58849537037</v>
      </c>
      <c r="M26" s="4">
        <v>39926.58849537037</v>
      </c>
      <c r="N26" s="5">
        <f>IF(M26&gt;L26+5,(M26-L26-5)/10,0)</f>
        <v>0</v>
      </c>
      <c r="O26" s="3">
        <v>9</v>
      </c>
      <c r="P26" s="6">
        <f>IF(O26="","",(1-N26)*O26)</f>
        <v>9</v>
      </c>
      <c r="Q26" s="4"/>
      <c r="R26" s="4"/>
      <c r="S26" s="5"/>
      <c r="T26" s="3">
        <v>10</v>
      </c>
      <c r="U26" s="6">
        <f>IF(T26="","",(1-S26)*T26)</f>
        <v>10</v>
      </c>
      <c r="V26" s="4">
        <v>39926.58849537037</v>
      </c>
      <c r="W26" s="4">
        <v>39926.58849537037</v>
      </c>
      <c r="X26" s="5">
        <f>IF(W26&gt;V26+5,(W26-V26-5)/10,0)</f>
        <v>0</v>
      </c>
      <c r="Z26" s="6">
        <f>IF(Y26="","",(1-X26)*Y26)</f>
      </c>
      <c r="AA26" s="4"/>
      <c r="AB26" s="4"/>
      <c r="AC26" s="5"/>
      <c r="AE26" s="6">
        <f>IF(AD26="","",(1-AC26)*AD26)</f>
      </c>
      <c r="AF26" s="6">
        <f>AVERAGE(P26,U26,Z26,AE26)</f>
        <v>9.5</v>
      </c>
      <c r="AG26" s="3">
        <f>0.1*0+0.1*1</f>
        <v>0.1</v>
      </c>
      <c r="AH26" s="3">
        <v>0</v>
      </c>
      <c r="AK26" s="3">
        <f>MIN(D26,10)</f>
        <v>8.13551724137931</v>
      </c>
      <c r="AL26" s="2" t="str">
        <f>IF(AK26&gt;=8.75,"A",IF(AK26&gt;8.25,"AB",IF(AK26&gt;=7.25,"B",IF(AK26&gt;6.75,"BC",IF(AK26&gt;=5,"C","D")))))</f>
        <v>B</v>
      </c>
    </row>
    <row r="27" spans="1:38" ht="11.25">
      <c r="A27" s="1" t="s">
        <v>75</v>
      </c>
      <c r="B27" t="s">
        <v>76</v>
      </c>
      <c r="C27" s="2">
        <v>6</v>
      </c>
      <c r="D27" s="3">
        <f>0.5*E27+0.3*H27+0.1*K27+0.1*AF27+AG27-AH27+AI27</f>
        <v>6.978724856321724</v>
      </c>
      <c r="E27" s="3">
        <f>0.35*F27+0.65*G27</f>
        <v>5.65</v>
      </c>
      <c r="F27" s="3">
        <v>5</v>
      </c>
      <c r="G27" s="3">
        <v>6</v>
      </c>
      <c r="H27" s="3">
        <f>(I27+J27)/2</f>
        <v>8.775</v>
      </c>
      <c r="I27" s="3">
        <f>I12</f>
        <v>8.8</v>
      </c>
      <c r="J27" s="3">
        <f>J12</f>
        <v>8.75</v>
      </c>
      <c r="K27" s="3">
        <v>7.586206896551724</v>
      </c>
      <c r="L27" s="4">
        <v>39912.65069444444</v>
      </c>
      <c r="M27" s="4">
        <v>39920.31458333333</v>
      </c>
      <c r="N27" s="5">
        <f>IF(M27&gt;L27+6,(M27-L27-6)/10,0)</f>
        <v>0.1663888888891961</v>
      </c>
      <c r="O27" s="3">
        <v>7.5</v>
      </c>
      <c r="P27" s="6">
        <f>IF(O27="","",(1-N27)*O27)</f>
        <v>6.252083333331029</v>
      </c>
      <c r="Q27" s="4">
        <v>39735.958333333336</v>
      </c>
      <c r="R27" s="4">
        <v>39736.49230324074</v>
      </c>
      <c r="S27" s="5">
        <f>IF(R27&gt;Q27+3,(R27-Q27-3)/10,0)</f>
        <v>0</v>
      </c>
      <c r="T27" s="3">
        <v>9</v>
      </c>
      <c r="U27" s="6">
        <f>IF(T27="","",(1-S27)*T27)</f>
        <v>9</v>
      </c>
      <c r="V27" s="4">
        <v>39912.65069444444</v>
      </c>
      <c r="W27" s="4">
        <v>39912.65069444444</v>
      </c>
      <c r="X27" s="5">
        <f>IF(W27&gt;V27+6,(W27-V27-6)/10,0)</f>
        <v>0</v>
      </c>
      <c r="Z27" s="6">
        <f>IF(Y27="","",(1-X27)*Y27)</f>
      </c>
      <c r="AA27" s="4">
        <v>39735.958333333336</v>
      </c>
      <c r="AB27" s="4">
        <v>39736.49230324074</v>
      </c>
      <c r="AC27" s="5">
        <f>IF(AB27&gt;AA27+3,(AB27-AA27-3)/10,0)</f>
        <v>0</v>
      </c>
      <c r="AE27" s="6">
        <f>IF(AD27="","",(1-AC27)*AD27)</f>
      </c>
      <c r="AF27" s="6">
        <f>AVERAGE(P27,U27,Z27,AE27)</f>
        <v>7.626041666665515</v>
      </c>
      <c r="AG27" s="3">
        <f>0.1*0+0.1*2</f>
        <v>0.2</v>
      </c>
      <c r="AH27" s="3">
        <v>0.2</v>
      </c>
      <c r="AK27" s="3">
        <f>MIN(D27,10)</f>
        <v>6.978724856321724</v>
      </c>
      <c r="AL27" s="2" t="s">
        <v>25</v>
      </c>
    </row>
    <row r="28" spans="1:38" ht="11.25">
      <c r="A28" s="1" t="s">
        <v>77</v>
      </c>
      <c r="B28" t="s">
        <v>78</v>
      </c>
      <c r="C28" s="2">
        <v>8</v>
      </c>
      <c r="D28" s="3">
        <f>0.5*E28+0.3*H28+0.1*K28+0.1*AF28+AG28-AH28+AI28</f>
        <v>6.966235632183908</v>
      </c>
      <c r="E28" s="3">
        <f>0.35*F28+0.65*G28</f>
        <v>4.475</v>
      </c>
      <c r="F28" s="3">
        <v>3.5</v>
      </c>
      <c r="G28" s="3">
        <v>5</v>
      </c>
      <c r="H28" s="3">
        <f>(I28+J28)/2</f>
        <v>10</v>
      </c>
      <c r="I28" s="3">
        <f>I3</f>
        <v>10</v>
      </c>
      <c r="J28" s="3">
        <f>J3</f>
        <v>10</v>
      </c>
      <c r="K28" s="3">
        <v>8.620689655172413</v>
      </c>
      <c r="L28" s="4">
        <v>39919.64302083333</v>
      </c>
      <c r="M28" s="4">
        <v>39919.64302083333</v>
      </c>
      <c r="N28" s="5">
        <f>IF(M28&gt;L28+5,(M28-L28-5)/10,0)</f>
        <v>0</v>
      </c>
      <c r="O28" s="3">
        <v>9</v>
      </c>
      <c r="P28" s="6">
        <f>IF(O28="","",(1-N28)*O28)</f>
        <v>9</v>
      </c>
      <c r="Q28" s="4">
        <v>39758.958333333336</v>
      </c>
      <c r="R28" s="4">
        <v>39762.81449074074</v>
      </c>
      <c r="S28" s="5">
        <f>IF(R28&gt;Q28+5,(R28-Q28-5)/10,0)</f>
        <v>0</v>
      </c>
      <c r="T28" s="3">
        <v>8</v>
      </c>
      <c r="U28" s="6">
        <f>IF(T28="","",(1-S28)*T28)</f>
        <v>8</v>
      </c>
      <c r="V28" s="4">
        <v>39919.64302083333</v>
      </c>
      <c r="W28" s="4">
        <v>39919.64302083333</v>
      </c>
      <c r="X28" s="5">
        <f>IF(W28&gt;V28+5,(W28-V28-5)/10,0)</f>
        <v>0</v>
      </c>
      <c r="Y28" s="3">
        <v>9</v>
      </c>
      <c r="Z28" s="6">
        <f>IF(Y28="","",(1-X28)*Y28)</f>
        <v>9</v>
      </c>
      <c r="AA28" s="4">
        <v>39758.958333333336</v>
      </c>
      <c r="AB28" s="4">
        <v>39762.81449074074</v>
      </c>
      <c r="AC28" s="5">
        <f>IF(AB28&gt;AA28+5,(AB28-AA28-5)/10,0)</f>
        <v>0</v>
      </c>
      <c r="AE28" s="6">
        <f>IF(AD28="","",(1-AC28)*AD28)</f>
      </c>
      <c r="AF28" s="6">
        <f>AVERAGE(P28,U28,Z28,AE28)</f>
        <v>8.666666666666666</v>
      </c>
      <c r="AG28" s="3">
        <f>0.1*1+0.1*1</f>
        <v>0.2</v>
      </c>
      <c r="AH28" s="3">
        <v>0.2</v>
      </c>
      <c r="AK28" s="3">
        <f>MIN(D28,10)</f>
        <v>6.966235632183908</v>
      </c>
      <c r="AL28" s="2" t="s">
        <v>25</v>
      </c>
    </row>
    <row r="29" spans="1:38" ht="11.25">
      <c r="A29" s="1" t="s">
        <v>79</v>
      </c>
      <c r="B29" t="s">
        <v>80</v>
      </c>
      <c r="C29" s="2">
        <v>1</v>
      </c>
      <c r="D29" s="3">
        <f>0.5*E29+0.3*H29+0.1*K29+0.1*AF29+AG29-AH29+AI29</f>
        <v>7.072586206896552</v>
      </c>
      <c r="E29" s="3">
        <f>0.35*F29+0.65*G29</f>
        <v>5.375</v>
      </c>
      <c r="F29" s="3">
        <v>7</v>
      </c>
      <c r="G29" s="3">
        <v>4.5</v>
      </c>
      <c r="H29" s="3">
        <f>(I29+J29)/2</f>
        <v>7.525</v>
      </c>
      <c r="I29" s="3">
        <f>I4</f>
        <v>6.3</v>
      </c>
      <c r="J29" s="3">
        <f>J4</f>
        <v>8.75</v>
      </c>
      <c r="K29" s="3">
        <v>8.275862068965518</v>
      </c>
      <c r="L29" s="4">
        <v>39919.64302083333</v>
      </c>
      <c r="M29" s="4">
        <v>39919.64302083333</v>
      </c>
      <c r="N29" s="5">
        <f>IF(M29&gt;L29+5,(M29-L29-5)/10,0)</f>
        <v>0</v>
      </c>
      <c r="O29" s="3">
        <v>10</v>
      </c>
      <c r="P29" s="6">
        <f>IF(O29="","",(1-N29)*O29)</f>
        <v>10</v>
      </c>
      <c r="Q29" s="4"/>
      <c r="R29" s="4"/>
      <c r="S29" s="5"/>
      <c r="T29" s="3">
        <v>10</v>
      </c>
      <c r="U29" s="6">
        <f>IF(T29="","",(1-S29)*T29)</f>
        <v>10</v>
      </c>
      <c r="V29" s="4">
        <v>39919.64302083333</v>
      </c>
      <c r="W29" s="4">
        <v>39919.64302083333</v>
      </c>
      <c r="X29" s="5">
        <f>IF(W29&gt;V29+5,(W29-V29-5)/10,0)</f>
        <v>0</v>
      </c>
      <c r="Z29" s="6">
        <f>IF(Y29="","",(1-X29)*Y29)</f>
      </c>
      <c r="AA29" s="4"/>
      <c r="AB29" s="4"/>
      <c r="AC29" s="5"/>
      <c r="AE29" s="6">
        <f>IF(AD29="","",(1-AC29)*AD29)</f>
      </c>
      <c r="AF29" s="6">
        <f>AVERAGE(P29,U29,Z29,AE29)</f>
        <v>10</v>
      </c>
      <c r="AG29" s="3">
        <f>0.1*2+0.1*3</f>
        <v>0.5</v>
      </c>
      <c r="AH29" s="3">
        <v>0.2</v>
      </c>
      <c r="AK29" s="3">
        <f>MIN(D29,10)</f>
        <v>7.072586206896552</v>
      </c>
      <c r="AL29" s="2" t="s">
        <v>22</v>
      </c>
    </row>
    <row r="30" spans="1:38" ht="11.25">
      <c r="A30" s="7" t="s">
        <v>81</v>
      </c>
      <c r="B30" s="8" t="s">
        <v>82</v>
      </c>
      <c r="C30" s="9">
        <v>0</v>
      </c>
      <c r="D30" s="10" t="s">
        <v>34</v>
      </c>
      <c r="E30" s="10" t="s">
        <v>34</v>
      </c>
      <c r="F30" s="10" t="s">
        <v>34</v>
      </c>
      <c r="G30" s="10" t="str">
        <f>F30</f>
        <v>-</v>
      </c>
      <c r="H30" s="10" t="s">
        <v>34</v>
      </c>
      <c r="I30" s="10" t="str">
        <f>$F30</f>
        <v>-</v>
      </c>
      <c r="J30" s="10" t="str">
        <f>$F30</f>
        <v>-</v>
      </c>
      <c r="K30" s="10" t="s">
        <v>34</v>
      </c>
      <c r="L30" s="11">
        <v>39715.58849537037</v>
      </c>
      <c r="M30" s="11">
        <v>39696.05631944445</v>
      </c>
      <c r="N30" s="12">
        <f>IF(M30&gt;L30+5,(M30-L30-5)/10,0)</f>
        <v>0</v>
      </c>
      <c r="O30" s="10"/>
      <c r="P30" s="13">
        <f>IF(O30="","",(1-N30)*O30)</f>
      </c>
      <c r="Q30" s="11"/>
      <c r="R30" s="11"/>
      <c r="S30" s="12"/>
      <c r="T30" s="10"/>
      <c r="U30" s="6">
        <f>IF(T30="","",(1-S30)*T30)</f>
      </c>
      <c r="V30" s="11">
        <v>39715.58849537037</v>
      </c>
      <c r="W30" s="11">
        <v>39696.05631944445</v>
      </c>
      <c r="X30" s="12">
        <f>IF(W30&gt;V30+5,(W30-V30-5)/10,0)</f>
        <v>0</v>
      </c>
      <c r="Y30" s="10"/>
      <c r="Z30" s="6">
        <f>IF(Y30="","",(1-X30)*Y30)</f>
      </c>
      <c r="AA30" s="11"/>
      <c r="AB30" s="11"/>
      <c r="AC30" s="12"/>
      <c r="AD30" s="10"/>
      <c r="AE30" s="6">
        <f>IF(AD30="","",(1-AC30)*AD30)</f>
      </c>
      <c r="AF30" s="6" t="s">
        <v>34</v>
      </c>
      <c r="AG30" s="10" t="s">
        <v>34</v>
      </c>
      <c r="AH30" s="10">
        <v>1.7000000000000002</v>
      </c>
      <c r="AI30" s="10"/>
      <c r="AJ30" s="10"/>
      <c r="AK30" s="10" t="s">
        <v>34</v>
      </c>
      <c r="AL30" s="9" t="s">
        <v>34</v>
      </c>
    </row>
    <row r="31" spans="2:38" ht="11.25">
      <c r="B31" t="s">
        <v>83</v>
      </c>
      <c r="C31" s="2">
        <v>8</v>
      </c>
      <c r="D31" s="3">
        <f>0.5*E31+0.3*H31+0.1*K31+0.1*AF31+AG31-AH31+AI31</f>
        <v>9.124568965517241</v>
      </c>
      <c r="E31" s="3">
        <f>0.35*F31+0.65*G31</f>
        <v>8.275</v>
      </c>
      <c r="F31" s="3">
        <v>6</v>
      </c>
      <c r="G31" s="3">
        <v>9.5</v>
      </c>
      <c r="H31" s="3">
        <f>(I31+J31)/2</f>
        <v>10</v>
      </c>
      <c r="I31" s="3">
        <f>I3</f>
        <v>10</v>
      </c>
      <c r="J31" s="3">
        <f>J3</f>
        <v>10</v>
      </c>
      <c r="K31" s="3">
        <v>8.620689655172413</v>
      </c>
      <c r="L31" s="4">
        <v>39715.58849537037</v>
      </c>
      <c r="M31" s="4">
        <v>39696.05631944445</v>
      </c>
      <c r="N31" s="5">
        <f>IF(M31&gt;L31+5,(M31-L31-5)/10,0)</f>
        <v>0</v>
      </c>
      <c r="O31" s="3">
        <v>9</v>
      </c>
      <c r="P31" s="6">
        <f>IF(O31="","",(1-N31)*O31)</f>
        <v>9</v>
      </c>
      <c r="Q31" s="4"/>
      <c r="R31" s="4"/>
      <c r="S31" s="5"/>
      <c r="T31" s="3">
        <v>9.5</v>
      </c>
      <c r="U31" s="6">
        <f>IF(T31="","",(1-S31)*T31)</f>
        <v>9.5</v>
      </c>
      <c r="V31" s="4">
        <v>39715.58849537037</v>
      </c>
      <c r="W31" s="4">
        <v>39696.05631944445</v>
      </c>
      <c r="X31" s="5">
        <f>IF(W31&gt;V31+5,(W31-V31-5)/10,0)</f>
        <v>0</v>
      </c>
      <c r="Z31" s="6">
        <f>IF(Y31="","",(1-X31)*Y31)</f>
      </c>
      <c r="AA31" s="4"/>
      <c r="AB31" s="4"/>
      <c r="AC31" s="5"/>
      <c r="AE31" s="6">
        <f>IF(AD31="","",(1-AC31)*AD31)</f>
      </c>
      <c r="AF31" s="6">
        <f>AVERAGE(P31,U31,Z31,AE31)</f>
        <v>9.25</v>
      </c>
      <c r="AG31" s="3">
        <f>0.1*1+0.1*1</f>
        <v>0.2</v>
      </c>
      <c r="AH31" s="3">
        <v>0</v>
      </c>
      <c r="AK31" s="3">
        <f>MIN(D31,10)</f>
        <v>9.124568965517241</v>
      </c>
      <c r="AL31" s="2" t="str">
        <f>IF(AK31&gt;=8.75,"A",IF(AK31&gt;8.25,"AB",IF(AK31&gt;=7.25,"B",IF(AK31&gt;6.75,"BC",IF(AK31&gt;=5,"C","D")))))</f>
        <v>A</v>
      </c>
    </row>
    <row r="32" spans="2:38" ht="11.25">
      <c r="B32" t="s">
        <v>84</v>
      </c>
      <c r="C32" s="2">
        <v>6</v>
      </c>
      <c r="D32" s="3">
        <f>0.5*E32+0.3*H32+0.1*K32+0.1*AF32+AG32-AH32+AI32</f>
        <v>9.0075</v>
      </c>
      <c r="E32" s="3">
        <f>0.35*F32+0.65*G32</f>
        <v>7.65</v>
      </c>
      <c r="F32" s="3">
        <v>7</v>
      </c>
      <c r="G32" s="3">
        <v>8</v>
      </c>
      <c r="H32" s="3">
        <f>(I32+J32)/2</f>
        <v>8.775</v>
      </c>
      <c r="I32" s="3">
        <f>I12</f>
        <v>8.8</v>
      </c>
      <c r="J32" s="3">
        <f>J12</f>
        <v>8.75</v>
      </c>
      <c r="K32" s="3">
        <v>10</v>
      </c>
      <c r="L32" s="4">
        <v>39723.958333333336</v>
      </c>
      <c r="M32" s="4">
        <v>39728.77861111111</v>
      </c>
      <c r="N32" s="5">
        <f>IF(M32&gt;L32+5,(M32-L32-5)/10,0)</f>
        <v>0</v>
      </c>
      <c r="O32" s="3">
        <v>8.5</v>
      </c>
      <c r="P32" s="6">
        <f>IF(O32="","",(1-N32)*O32)</f>
        <v>8.5</v>
      </c>
      <c r="Q32" s="4">
        <v>39749.958333333336</v>
      </c>
      <c r="R32" s="4">
        <v>39718.118252314816</v>
      </c>
      <c r="S32" s="5">
        <f>IF(R32&gt;Q32+5,(R32-Q32-5)/10,0)</f>
        <v>0</v>
      </c>
      <c r="T32" s="3">
        <v>10</v>
      </c>
      <c r="U32" s="6">
        <f>IF(T32="","",(1-S32)*T32)</f>
        <v>10</v>
      </c>
      <c r="V32" s="4">
        <v>39723.958333333336</v>
      </c>
      <c r="W32" s="4">
        <v>39728.77861111111</v>
      </c>
      <c r="X32" s="5">
        <f>IF(W32&gt;V32+5,(W32-V32-5)/10,0)</f>
        <v>0</v>
      </c>
      <c r="Y32" s="3">
        <v>10</v>
      </c>
      <c r="Z32" s="6">
        <f>IF(Y32="","",(1-X32)*Y32)</f>
        <v>10</v>
      </c>
      <c r="AA32" s="4">
        <v>39749.958333333336</v>
      </c>
      <c r="AB32" s="4">
        <v>39718.118252314816</v>
      </c>
      <c r="AC32" s="5">
        <f>IF(AB32&gt;AA32+5,(AB32-AA32-5)/10,0)</f>
        <v>0</v>
      </c>
      <c r="AE32" s="6">
        <f>IF(AD32="","",(1-AC32)*AD32)</f>
      </c>
      <c r="AF32" s="6">
        <f>AVERAGE(P32,U32,Z32,AE32)</f>
        <v>9.5</v>
      </c>
      <c r="AG32" s="3">
        <f>0.1*2+0.1*4</f>
        <v>0.6000000000000001</v>
      </c>
      <c r="AH32" s="3">
        <v>0</v>
      </c>
      <c r="AK32" s="3">
        <f>MIN(D32,10)</f>
        <v>9.0075</v>
      </c>
      <c r="AL32" s="2" t="str">
        <f>IF(AK32&gt;=8.75,"A",IF(AK32&gt;8.25,"AB",IF(AK32&gt;=7.25,"B",IF(AK32&gt;6.75,"BC",IF(AK32&gt;=5,"C","D")))))</f>
        <v>A</v>
      </c>
    </row>
    <row r="33" spans="2:38" ht="11.25">
      <c r="B33" t="s">
        <v>85</v>
      </c>
      <c r="C33" s="2">
        <v>7</v>
      </c>
      <c r="D33" s="3">
        <f>0.5*E33+0.3*H33+0.1*K33+0.1*AF33+AG33-AH33+AI33</f>
        <v>9.035517241379312</v>
      </c>
      <c r="E33" s="3">
        <f>0.35*F33+0.65*G33</f>
        <v>8.475000000000001</v>
      </c>
      <c r="F33" s="3">
        <v>7.5</v>
      </c>
      <c r="G33" s="3">
        <v>9</v>
      </c>
      <c r="H33" s="3">
        <f>(I33+J33)/2</f>
        <v>8.775</v>
      </c>
      <c r="I33" s="3">
        <f>I13</f>
        <v>8.8</v>
      </c>
      <c r="J33" s="3">
        <f>J13</f>
        <v>8.75</v>
      </c>
      <c r="K33" s="3">
        <v>9.655172413793103</v>
      </c>
      <c r="L33" s="4">
        <v>39715.58849537037</v>
      </c>
      <c r="M33" s="4">
        <v>39696.05631944445</v>
      </c>
      <c r="N33" s="5">
        <f>IF(M33&gt;L33+5,(M33-L33-5)/10,0)</f>
        <v>0</v>
      </c>
      <c r="O33" s="3">
        <v>10</v>
      </c>
      <c r="P33" s="6">
        <f>IF(O33="","",(1-N33)*O33)</f>
        <v>10</v>
      </c>
      <c r="Q33" s="4"/>
      <c r="R33" s="4"/>
      <c r="S33" s="5"/>
      <c r="T33" s="3">
        <v>10</v>
      </c>
      <c r="U33" s="6">
        <f>IF(T33="","",(1-S33)*T33)</f>
        <v>10</v>
      </c>
      <c r="V33" s="4">
        <v>39715.58849537037</v>
      </c>
      <c r="W33" s="4">
        <v>39696.05631944445</v>
      </c>
      <c r="X33" s="5">
        <f>IF(W33&gt;V33+5,(W33-V33-5)/10,0)</f>
        <v>0</v>
      </c>
      <c r="Z33" s="6">
        <f>IF(Y33="","",(1-X33)*Y33)</f>
      </c>
      <c r="AA33" s="4"/>
      <c r="AB33" s="4"/>
      <c r="AC33" s="5"/>
      <c r="AE33" s="6">
        <f>IF(AD33="","",(1-AC33)*AD33)</f>
      </c>
      <c r="AF33" s="6">
        <f>AVERAGE(P33,U33,Z33,AE33)</f>
        <v>10</v>
      </c>
      <c r="AG33" s="3">
        <f>0.1*2+0.1*1</f>
        <v>0.30000000000000004</v>
      </c>
      <c r="AH33" s="3">
        <v>0.1</v>
      </c>
      <c r="AK33" s="3">
        <f>MIN(D33,10)</f>
        <v>9.035517241379312</v>
      </c>
      <c r="AL33" s="2" t="str">
        <f>IF(AK33&gt;=8.75,"A",IF(AK33&gt;8.25,"AB",IF(AK33&gt;=7.25,"B",IF(AK33&gt;6.75,"BC",IF(AK33&gt;=5,"C","D")))))</f>
        <v>A</v>
      </c>
    </row>
    <row r="34" spans="2:38" ht="11.25">
      <c r="B34" t="s">
        <v>86</v>
      </c>
      <c r="C34" s="2">
        <v>1</v>
      </c>
      <c r="D34" s="3">
        <f>0.5*E34+0.3*H34+0.1*K34+0.1*AF34+AG34-AH34+AI34</f>
        <v>8.472586206896551</v>
      </c>
      <c r="E34" s="3">
        <f>0.35*F34+0.65*G34</f>
        <v>8.775</v>
      </c>
      <c r="F34" s="3">
        <v>6.5</v>
      </c>
      <c r="G34" s="3">
        <v>10</v>
      </c>
      <c r="H34" s="3">
        <f>(I34+J34)/2</f>
        <v>7.525</v>
      </c>
      <c r="I34" s="3">
        <f>I4</f>
        <v>6.3</v>
      </c>
      <c r="J34" s="3">
        <f>J4</f>
        <v>8.75</v>
      </c>
      <c r="K34" s="3">
        <v>8.275862068965518</v>
      </c>
      <c r="L34" s="4">
        <v>39715.58849537037</v>
      </c>
      <c r="M34" s="4">
        <v>39696.05631944445</v>
      </c>
      <c r="N34" s="5">
        <f>IF(M34&gt;L34+5,(M34-L34-5)/10,0)</f>
        <v>0</v>
      </c>
      <c r="O34" s="3">
        <v>9</v>
      </c>
      <c r="P34" s="6">
        <f>IF(O34="","",(1-N34)*O34)</f>
        <v>9</v>
      </c>
      <c r="Q34" s="4"/>
      <c r="R34" s="4"/>
      <c r="S34" s="5"/>
      <c r="T34" s="3">
        <v>9</v>
      </c>
      <c r="U34" s="6">
        <f>IF(T34="","",(1-S34)*T34)</f>
        <v>9</v>
      </c>
      <c r="V34" s="4">
        <v>39715.58849537037</v>
      </c>
      <c r="W34" s="4">
        <v>39696.05631944445</v>
      </c>
      <c r="X34" s="5">
        <f>IF(W34&gt;V34+5,(W34-V34-5)/10,0)</f>
        <v>0</v>
      </c>
      <c r="Z34" s="6">
        <f>IF(Y34="","",(1-X34)*Y34)</f>
      </c>
      <c r="AA34" s="4"/>
      <c r="AB34" s="4"/>
      <c r="AC34" s="5"/>
      <c r="AE34" s="6">
        <f>IF(AD34="","",(1-AC34)*AD34)</f>
      </c>
      <c r="AF34" s="6">
        <f>AVERAGE(P34,U34,Z34,AE34)</f>
        <v>9</v>
      </c>
      <c r="AG34" s="3">
        <f>0.1*2+0.1*0</f>
        <v>0.2</v>
      </c>
      <c r="AH34" s="3">
        <v>0.1</v>
      </c>
      <c r="AK34" s="3">
        <f>MIN(D34,10)</f>
        <v>8.472586206896551</v>
      </c>
      <c r="AL34" s="2" t="s">
        <v>22</v>
      </c>
    </row>
    <row r="35" spans="2:38" ht="11.25">
      <c r="B35" t="s">
        <v>87</v>
      </c>
      <c r="D35" s="3">
        <f>AVERAGE(D3:D34)</f>
        <v>8.609482683097552</v>
      </c>
      <c r="E35" s="3">
        <f>AVERAGE(E3:E34)</f>
        <v>6.9844827586206915</v>
      </c>
      <c r="F35" s="6">
        <f>AVERAGE(F3:F34)</f>
        <v>6.155172413793103</v>
      </c>
      <c r="G35" s="3">
        <f>AVERAGE(G3:G34)</f>
        <v>8.288461538461538</v>
      </c>
      <c r="H35" s="3">
        <f>AVERAGE(H3:H34)</f>
        <v>8.567307692307695</v>
      </c>
      <c r="I35" s="6">
        <f>AVERAGE(I3:I34)</f>
        <v>8.480769230769234</v>
      </c>
      <c r="J35" s="6">
        <f>AVERAGE(J3:J34)</f>
        <v>8.653846153846153</v>
      </c>
      <c r="K35" s="3">
        <f>AVERAGE(K3:K34)</f>
        <v>9.204244031830239</v>
      </c>
      <c r="L35" s="4"/>
      <c r="M35" s="4"/>
      <c r="N35" s="5"/>
      <c r="O35" s="14"/>
      <c r="P35" s="6">
        <f>AVERAGE(P3:P34)</f>
        <v>8.990464743589655</v>
      </c>
      <c r="U35" s="6">
        <f>AVERAGE(U3:U34)</f>
        <v>9.575474358974429</v>
      </c>
      <c r="V35" s="4"/>
      <c r="W35" s="4"/>
      <c r="X35" s="5"/>
      <c r="Y35" s="14"/>
      <c r="Z35" s="6">
        <f>AVERAGE(Z3:Z34)</f>
        <v>9.642857142857142</v>
      </c>
      <c r="AE35" s="6">
        <f>AVERAGE(AE3:AE34)</f>
        <v>10</v>
      </c>
      <c r="AF35" s="6">
        <f>AVERAGE(AF3:AF34)</f>
        <v>9.356928952991431</v>
      </c>
      <c r="AG35" s="3">
        <f>AVERAGE(AG3:AG34)</f>
        <v>0.3692307692307692</v>
      </c>
      <c r="AH35" s="3">
        <f>AVERAGE(AH3:AH34)</f>
        <v>0.31562500000000004</v>
      </c>
      <c r="AK35" s="3">
        <f>AVERAGE(AK3:AK34)</f>
        <v>8.590616635352195</v>
      </c>
      <c r="AL35" s="2" t="str">
        <f>IF(AK35&gt;=8.75,"A",IF(AK35&gt;8.25,"AB",IF(AK35&gt;=7.25,"B",IF(AK35&gt;6.75,"BC",IF(AK35&gt;=5,"C","D")))))</f>
        <v>AB</v>
      </c>
    </row>
    <row r="36" spans="2:32" ht="11.25">
      <c r="B36" s="15" t="s">
        <v>88</v>
      </c>
      <c r="D36" s="3">
        <f>SUM(D3:D34)/D35</f>
        <v>26</v>
      </c>
      <c r="E36" s="3">
        <f>SUM(E3:E34)/E35</f>
        <v>29.000000000000004</v>
      </c>
      <c r="F36" s="3">
        <f>SUM(F3:F34)/F35</f>
        <v>29</v>
      </c>
      <c r="G36" s="3">
        <f>SUM(G3:G34)/G35</f>
        <v>26</v>
      </c>
      <c r="H36" s="3">
        <f>SUM(H3:H34)/H35</f>
        <v>25.999999999999996</v>
      </c>
      <c r="I36" s="3">
        <f>SUM(I3:I34)/I35</f>
        <v>26</v>
      </c>
      <c r="J36" s="3">
        <f>SUM(J3:J34)/J35</f>
        <v>26</v>
      </c>
      <c r="K36" s="3">
        <f>SUM(K3:K34)/K35</f>
        <v>26</v>
      </c>
      <c r="P36" s="3">
        <f>SUM(P3:P34)/P35</f>
        <v>26</v>
      </c>
      <c r="U36" s="3">
        <f>SUM(U3:U34)/U35</f>
        <v>25.999999999999996</v>
      </c>
      <c r="Z36" s="3">
        <f>SUM(Z3:Z34)/Z35</f>
        <v>7</v>
      </c>
      <c r="AE36" s="3">
        <f>SUM(AE3:AE34)/AE35</f>
        <v>1</v>
      </c>
      <c r="AF36" s="3">
        <f>SUM(AF3:AF34)/AF35</f>
        <v>26</v>
      </c>
    </row>
  </sheetData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Diniz</cp:lastModifiedBy>
  <cp:lastPrinted>2006-03-11T17:42:48Z</cp:lastPrinted>
  <dcterms:created xsi:type="dcterms:W3CDTF">2006-03-11T16:57:29Z</dcterms:created>
  <dcterms:modified xsi:type="dcterms:W3CDTF">2009-07-21T09:50:16Z</dcterms:modified>
  <cp:category/>
  <cp:version/>
  <cp:contentType/>
  <cp:contentStatus/>
  <cp:revision>42</cp:revision>
</cp:coreProperties>
</file>